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11670" activeTab="0"/>
  </bookViews>
  <sheets>
    <sheet name="Sheet1" sheetId="1" r:id="rId1"/>
  </sheets>
  <definedNames>
    <definedName name="_xlfn.AVERAGEIF" hidden="1">#NAME?</definedName>
    <definedName name="_xlnm.Print_Area" localSheetId="0">'Sheet1'!$A$1:$X$42</definedName>
    <definedName name="生物流化床工艺MBR">'Sheet1'!$K$3</definedName>
  </definedNames>
  <calcPr fullCalcOnLoad="1"/>
</workbook>
</file>

<file path=xl/sharedStrings.xml><?xml version="1.0" encoding="utf-8"?>
<sst xmlns="http://schemas.openxmlformats.org/spreadsheetml/2006/main" count="77" uniqueCount="43">
  <si>
    <t>永 嘉 县 排 水 有 限 公 司</t>
  </si>
  <si>
    <t>上塘污水净化站</t>
  </si>
  <si>
    <t>运 行 月 报 表</t>
  </si>
  <si>
    <r>
      <rPr>
        <sz val="11"/>
        <color indexed="8"/>
        <rFont val="宋体"/>
        <family val="0"/>
      </rPr>
      <t>设计能力(万吨/日):</t>
    </r>
    <r>
      <rPr>
        <u val="single"/>
        <sz val="11"/>
        <rFont val="宋体"/>
        <family val="0"/>
      </rPr>
      <t xml:space="preserve"> </t>
    </r>
  </si>
  <si>
    <t>投运日期（通过调试期的第二个月）：</t>
  </si>
  <si>
    <t>年  月  日</t>
  </si>
  <si>
    <t>在线监测项目：</t>
  </si>
  <si>
    <t>TP、氨氮、COD、TN、PH</t>
  </si>
  <si>
    <r>
      <rPr>
        <sz val="11"/>
        <color indexed="8"/>
        <rFont val="宋体"/>
        <family val="0"/>
      </rPr>
      <t>环保竣工验收日期:</t>
    </r>
    <r>
      <rPr>
        <u val="single"/>
        <sz val="11"/>
        <rFont val="宋体"/>
        <family val="0"/>
      </rPr>
      <t xml:space="preserve">   </t>
    </r>
  </si>
  <si>
    <t>处理方法：</t>
  </si>
  <si>
    <t>生物流化床+MBR</t>
  </si>
  <si>
    <r>
      <rPr>
        <sz val="10"/>
        <color indexed="8"/>
        <rFont val="宋体"/>
        <family val="0"/>
      </rPr>
      <t>本月实际处理水量(万吨):</t>
    </r>
    <r>
      <rPr>
        <u val="single"/>
        <sz val="10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</t>
    </r>
    <r>
      <rPr>
        <u val="single"/>
        <sz val="10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</t>
    </r>
    <r>
      <rPr>
        <u val="single"/>
        <sz val="10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</t>
    </r>
  </si>
  <si>
    <t>本月处理生活污水量(万吨):</t>
  </si>
  <si>
    <t>COD进水浓度(mg/L):</t>
  </si>
  <si>
    <t>COD出水浓度(mg/L):</t>
  </si>
  <si>
    <r>
      <t>执行标准：GB18918-2002《城镇污水处理厂污染物排放标准》一级A标准 COD≤50mg/L，TN≤15mg/L,氨氮≤5(8)mg/L,TP≤0.5mg/L,SS≤10mg/L,BOD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≤10mg/L,PH:6-9</t>
    </r>
  </si>
  <si>
    <t>日期</t>
  </si>
  <si>
    <t>进水水量(万吨)</t>
  </si>
  <si>
    <t>出水水量（万吨）</t>
  </si>
  <si>
    <t>用电量(度)</t>
  </si>
  <si>
    <t>进水浓度(mg/L)</t>
  </si>
  <si>
    <t>出水浓度(mg/L)</t>
  </si>
  <si>
    <t>COD减排量(吨)</t>
  </si>
  <si>
    <r>
      <t>氨氮</t>
    </r>
    <r>
      <rPr>
        <sz val="9"/>
        <rFont val="宋体"/>
        <family val="0"/>
      </rPr>
      <t>减排量(吨)</t>
    </r>
  </si>
  <si>
    <t>湿污泥产生量(吨)</t>
  </si>
  <si>
    <t>干污泥产生量(吨)</t>
  </si>
  <si>
    <t>备注</t>
  </si>
  <si>
    <r>
      <t>COD</t>
    </r>
    <r>
      <rPr>
        <vertAlign val="subscript"/>
        <sz val="9"/>
        <rFont val="宋体"/>
        <family val="0"/>
      </rPr>
      <t>cr</t>
    </r>
  </si>
  <si>
    <r>
      <t>BOD</t>
    </r>
    <r>
      <rPr>
        <vertAlign val="subscript"/>
        <sz val="9"/>
        <rFont val="宋体"/>
        <family val="0"/>
      </rPr>
      <t>5</t>
    </r>
  </si>
  <si>
    <t>TN</t>
  </si>
  <si>
    <t>氨氮</t>
  </si>
  <si>
    <t>TP</t>
  </si>
  <si>
    <t>SS</t>
  </si>
  <si>
    <t>PH</t>
  </si>
  <si>
    <t>总 计</t>
  </si>
  <si>
    <t>/</t>
  </si>
  <si>
    <t>平均值</t>
  </si>
  <si>
    <t>加权平均值</t>
  </si>
  <si>
    <t>制表：</t>
  </si>
  <si>
    <t>审核：</t>
  </si>
  <si>
    <t>核定:</t>
  </si>
  <si>
    <t>（盖章）</t>
  </si>
  <si>
    <t>日期：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</si>
</sst>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);[Red]\(0.0000\)"/>
    <numFmt numFmtId="178" formatCode="0.0000_ "/>
    <numFmt numFmtId="179" formatCode="0_);[Red]\(0\)"/>
    <numFmt numFmtId="180" formatCode="0.0_);[Red]\(0.0\)"/>
    <numFmt numFmtId="181" formatCode="0.00_ "/>
    <numFmt numFmtId="182" formatCode="0.00_);[Red]\(0.00\)"/>
    <numFmt numFmtId="183" formatCode="0_ "/>
    <numFmt numFmtId="184" formatCode="General&quot;年&quot;"/>
    <numFmt numFmtId="185" formatCode="General&quot;月&quot;"/>
    <numFmt numFmtId="186" formatCode="0.00;0.00;;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name val="宋体"/>
      <family val="0"/>
    </font>
    <font>
      <sz val="10"/>
      <color indexed="8"/>
      <name val="宋体"/>
      <family val="0"/>
    </font>
    <font>
      <u val="single"/>
      <sz val="10"/>
      <name val="宋体"/>
      <family val="0"/>
    </font>
    <font>
      <vertAlign val="subscript"/>
      <sz val="10"/>
      <name val="宋体"/>
      <family val="0"/>
    </font>
    <font>
      <vertAlign val="subscript"/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9"/>
      <color rgb="FF000000"/>
      <name val="Calibri"/>
      <family val="0"/>
    </font>
    <font>
      <sz val="9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4" borderId="5" applyNumberFormat="0" applyAlignment="0" applyProtection="0"/>
    <xf numFmtId="0" fontId="44" fillId="2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9" fillId="24" borderId="8" applyNumberFormat="0" applyAlignment="0" applyProtection="0"/>
    <xf numFmtId="0" fontId="50" fillId="27" borderId="5" applyNumberFormat="0" applyAlignment="0" applyProtection="0"/>
    <xf numFmtId="0" fontId="5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0" fillId="34" borderId="9" applyNumberFormat="0" applyFont="0" applyAlignment="0" applyProtection="0"/>
  </cellStyleXfs>
  <cellXfs count="90"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58" fontId="4" fillId="0" borderId="11" xfId="0" applyNumberFormat="1" applyFont="1" applyBorder="1" applyAlignment="1">
      <alignment horizontal="left" vertical="center"/>
    </xf>
    <xf numFmtId="178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79" fontId="52" fillId="0" borderId="11" xfId="0" applyNumberFormat="1" applyFont="1" applyBorder="1" applyAlignment="1" applyProtection="1">
      <alignment horizontal="center" vertical="center"/>
      <protection/>
    </xf>
    <xf numFmtId="180" fontId="52" fillId="0" borderId="11" xfId="0" applyNumberFormat="1" applyFont="1" applyBorder="1" applyAlignment="1" applyProtection="1">
      <alignment horizontal="center" vertical="center"/>
      <protection/>
    </xf>
    <xf numFmtId="181" fontId="52" fillId="0" borderId="11" xfId="0" applyNumberFormat="1" applyFont="1" applyBorder="1" applyAlignment="1" applyProtection="1">
      <alignment horizontal="center" vertical="center"/>
      <protection/>
    </xf>
    <xf numFmtId="182" fontId="52" fillId="0" borderId="11" xfId="0" applyNumberFormat="1" applyFont="1" applyBorder="1" applyAlignment="1" applyProtection="1">
      <alignment horizontal="center" vertical="center"/>
      <protection/>
    </xf>
    <xf numFmtId="178" fontId="52" fillId="0" borderId="11" xfId="0" applyNumberFormat="1" applyFont="1" applyBorder="1" applyAlignment="1" applyProtection="1">
      <alignment horizontal="center" vertical="center"/>
      <protection/>
    </xf>
    <xf numFmtId="58" fontId="3" fillId="0" borderId="11" xfId="0" applyNumberFormat="1" applyFont="1" applyBorder="1" applyAlignment="1">
      <alignment horizontal="center" vertical="center"/>
    </xf>
    <xf numFmtId="177" fontId="52" fillId="0" borderId="11" xfId="0" applyNumberFormat="1" applyFont="1" applyBorder="1" applyAlignment="1">
      <alignment horizontal="center" vertical="center"/>
    </xf>
    <xf numFmtId="183" fontId="52" fillId="0" borderId="11" xfId="0" applyNumberFormat="1" applyFont="1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181" fontId="52" fillId="0" borderId="11" xfId="0" applyNumberFormat="1" applyFont="1" applyBorder="1" applyAlignment="1">
      <alignment horizontal="center" vertical="center"/>
    </xf>
    <xf numFmtId="58" fontId="5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77" fontId="0" fillId="0" borderId="10" xfId="0" applyNumberForma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 applyProtection="1">
      <alignment horizontal="center" vertical="center"/>
      <protection/>
    </xf>
    <xf numFmtId="183" fontId="52" fillId="0" borderId="11" xfId="0" applyNumberFormat="1" applyFont="1" applyBorder="1" applyAlignment="1" applyProtection="1">
      <alignment horizontal="center" vertical="center"/>
      <protection/>
    </xf>
    <xf numFmtId="0" fontId="52" fillId="0" borderId="11" xfId="0" applyNumberFormat="1" applyFont="1" applyBorder="1" applyAlignment="1" applyProtection="1">
      <alignment horizontal="center" vertical="center"/>
      <protection/>
    </xf>
    <xf numFmtId="182" fontId="52" fillId="0" borderId="11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83" fontId="52" fillId="0" borderId="10" xfId="0" applyNumberFormat="1" applyFont="1" applyBorder="1" applyAlignment="1">
      <alignment horizontal="center" vertical="center"/>
    </xf>
    <xf numFmtId="181" fontId="0" fillId="0" borderId="13" xfId="0" applyNumberFormat="1" applyBorder="1" applyAlignment="1">
      <alignment vertical="center"/>
    </xf>
    <xf numFmtId="0" fontId="52" fillId="0" borderId="11" xfId="0" applyNumberFormat="1" applyFont="1" applyFill="1" applyBorder="1" applyAlignment="1" applyProtection="1">
      <alignment horizontal="center" vertical="center"/>
      <protection/>
    </xf>
    <xf numFmtId="186" fontId="52" fillId="0" borderId="11" xfId="0" applyNumberFormat="1" applyFont="1" applyBorder="1" applyAlignment="1" applyProtection="1">
      <alignment horizontal="center" vertical="center"/>
      <protection/>
    </xf>
    <xf numFmtId="182" fontId="54" fillId="0" borderId="14" xfId="0" applyNumberFormat="1" applyFont="1" applyBorder="1" applyAlignment="1">
      <alignment horizontal="center" vertical="center" wrapText="1"/>
    </xf>
    <xf numFmtId="186" fontId="55" fillId="0" borderId="11" xfId="0" applyNumberFormat="1" applyFont="1" applyBorder="1" applyAlignment="1">
      <alignment horizontal="center" vertical="center"/>
    </xf>
    <xf numFmtId="182" fontId="54" fillId="0" borderId="15" xfId="0" applyNumberFormat="1" applyFont="1" applyBorder="1" applyAlignment="1">
      <alignment horizontal="center" vertical="center" wrapText="1"/>
    </xf>
    <xf numFmtId="182" fontId="8" fillId="0" borderId="11" xfId="0" applyNumberFormat="1" applyFont="1" applyBorder="1" applyAlignment="1" applyProtection="1">
      <alignment horizontal="center" vertical="center"/>
      <protection/>
    </xf>
    <xf numFmtId="176" fontId="5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0" fontId="57" fillId="0" borderId="10" xfId="0" applyFont="1" applyBorder="1" applyAlignment="1">
      <alignment horizontal="right" vertical="center"/>
    </xf>
    <xf numFmtId="177" fontId="0" fillId="0" borderId="10" xfId="0" applyNumberForma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9" fontId="8" fillId="0" borderId="23" xfId="0" applyNumberFormat="1" applyFont="1" applyBorder="1" applyAlignment="1" applyProtection="1">
      <alignment horizontal="center" vertical="center" wrapText="1"/>
      <protection/>
    </xf>
    <xf numFmtId="179" fontId="52" fillId="0" borderId="24" xfId="0" applyNumberFormat="1" applyFont="1" applyBorder="1" applyAlignment="1" applyProtection="1">
      <alignment horizontal="center" vertical="center" wrapText="1"/>
      <protection/>
    </xf>
    <xf numFmtId="179" fontId="52" fillId="0" borderId="23" xfId="0" applyNumberFormat="1" applyFont="1" applyBorder="1" applyAlignment="1" applyProtection="1">
      <alignment horizontal="center" vertical="center" wrapText="1"/>
      <protection/>
    </xf>
    <xf numFmtId="179" fontId="52" fillId="0" borderId="21" xfId="0" applyNumberFormat="1" applyFont="1" applyBorder="1" applyAlignment="1" applyProtection="1">
      <alignment horizontal="center" vertical="center" wrapText="1"/>
      <protection/>
    </xf>
    <xf numFmtId="179" fontId="52" fillId="0" borderId="22" xfId="0" applyNumberFormat="1" applyFont="1" applyBorder="1" applyAlignment="1" applyProtection="1">
      <alignment horizontal="center" vertical="center" wrapText="1"/>
      <protection/>
    </xf>
  </cellXfs>
  <cellStyles count="12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目录" xfId="40"/>
    <cellStyle name="差_目录 2" xfId="41"/>
    <cellStyle name="差_目录 2 2" xfId="42"/>
    <cellStyle name="差_目录 2 2 2" xfId="43"/>
    <cellStyle name="差_目录 2 2 3" xfId="44"/>
    <cellStyle name="差_目录 2 3" xfId="45"/>
    <cellStyle name="差_目录 2 4" xfId="46"/>
    <cellStyle name="差_目录 3" xfId="47"/>
    <cellStyle name="差_目录 3 2" xfId="48"/>
    <cellStyle name="差_目录 3 3" xfId="49"/>
    <cellStyle name="差_目录 4" xfId="50"/>
    <cellStyle name="差_住建局月报目录" xfId="51"/>
    <cellStyle name="差_住建局月报目录 2" xfId="52"/>
    <cellStyle name="差_住建局月报目录 2 2" xfId="53"/>
    <cellStyle name="差_住建局月报目录 2 2 2" xfId="54"/>
    <cellStyle name="差_住建局月报目录 2 2 3" xfId="55"/>
    <cellStyle name="差_住建局月报目录 2 3" xfId="56"/>
    <cellStyle name="差_住建局月报目录 2 4" xfId="57"/>
    <cellStyle name="差_住建局月报目录 3" xfId="58"/>
    <cellStyle name="差_住建局月报目录 3 2" xfId="59"/>
    <cellStyle name="差_住建局月报目录 3 3" xfId="60"/>
    <cellStyle name="差_住建局月报目录 4" xfId="61"/>
    <cellStyle name="差_住建局月报目录_1" xfId="62"/>
    <cellStyle name="差_住建局月报目录_1 2" xfId="63"/>
    <cellStyle name="差_住建局月报目录_1 2 2" xfId="64"/>
    <cellStyle name="差_住建局月报目录_1 2 2 2" xfId="65"/>
    <cellStyle name="差_住建局月报目录_1 2 3" xfId="66"/>
    <cellStyle name="差_住建局月报目录_1 3" xfId="67"/>
    <cellStyle name="差_住建局月报目录_1 3 2" xfId="68"/>
    <cellStyle name="差_住建局月报目录_1 4" xfId="69"/>
    <cellStyle name="常规 2" xfId="70"/>
    <cellStyle name="常规 2 2" xfId="71"/>
    <cellStyle name="常规 2 2 2" xfId="72"/>
    <cellStyle name="常规 2 3" xfId="73"/>
    <cellStyle name="常规 3" xfId="74"/>
    <cellStyle name="Hyperlink" xfId="75"/>
    <cellStyle name="超链接 2" xfId="76"/>
    <cellStyle name="超链接 2 2" xfId="77"/>
    <cellStyle name="超链接 2 2 2" xfId="78"/>
    <cellStyle name="超链接 2 2 2 2" xfId="79"/>
    <cellStyle name="超链接 2 2 2 3" xfId="80"/>
    <cellStyle name="超链接 2 2 3" xfId="81"/>
    <cellStyle name="超链接 2 2 4" xfId="82"/>
    <cellStyle name="超链接 2 3" xfId="83"/>
    <cellStyle name="超链接 2 3 2" xfId="84"/>
    <cellStyle name="超链接 2 3 3" xfId="85"/>
    <cellStyle name="超链接 2 4" xfId="86"/>
    <cellStyle name="超链接 2 5" xfId="87"/>
    <cellStyle name="好" xfId="88"/>
    <cellStyle name="好_目录" xfId="89"/>
    <cellStyle name="好_目录 2" xfId="90"/>
    <cellStyle name="好_目录 2 2" xfId="91"/>
    <cellStyle name="好_目录 2 2 2" xfId="92"/>
    <cellStyle name="好_目录 2 2 3" xfId="93"/>
    <cellStyle name="好_目录 2 3" xfId="94"/>
    <cellStyle name="好_目录 2 4" xfId="95"/>
    <cellStyle name="好_目录 3" xfId="96"/>
    <cellStyle name="好_目录 3 2" xfId="97"/>
    <cellStyle name="好_目录 3 3" xfId="98"/>
    <cellStyle name="好_目录 4" xfId="99"/>
    <cellStyle name="好_住建局月报目录" xfId="100"/>
    <cellStyle name="好_住建局月报目录 2" xfId="101"/>
    <cellStyle name="好_住建局月报目录 2 2" xfId="102"/>
    <cellStyle name="好_住建局月报目录 2 2 2" xfId="103"/>
    <cellStyle name="好_住建局月报目录 2 2 3" xfId="104"/>
    <cellStyle name="好_住建局月报目录 2 3" xfId="105"/>
    <cellStyle name="好_住建局月报目录 2 4" xfId="106"/>
    <cellStyle name="好_住建局月报目录 3" xfId="107"/>
    <cellStyle name="好_住建局月报目录 3 2" xfId="108"/>
    <cellStyle name="好_住建局月报目录 3 3" xfId="109"/>
    <cellStyle name="好_住建局月报目录 4" xfId="110"/>
    <cellStyle name="好_住建局月报目录_1" xfId="111"/>
    <cellStyle name="好_住建局月报目录_1 2" xfId="112"/>
    <cellStyle name="好_住建局月报目录_1 2 2" xfId="113"/>
    <cellStyle name="好_住建局月报目录_1 2 2 2" xfId="114"/>
    <cellStyle name="好_住建局月报目录_1 2 3" xfId="115"/>
    <cellStyle name="好_住建局月报目录_1 3" xfId="116"/>
    <cellStyle name="好_住建局月报目录_1 3 2" xfId="117"/>
    <cellStyle name="好_住建局月报目录_1 4" xfId="118"/>
    <cellStyle name="汇总" xfId="119"/>
    <cellStyle name="Currency" xfId="120"/>
    <cellStyle name="Currency [0]" xfId="121"/>
    <cellStyle name="计算" xfId="122"/>
    <cellStyle name="检查单元格" xfId="123"/>
    <cellStyle name="解释性文本" xfId="124"/>
    <cellStyle name="警告文本" xfId="125"/>
    <cellStyle name="链接单元格" xfId="126"/>
    <cellStyle name="Comma" xfId="127"/>
    <cellStyle name="Comma [0]" xfId="128"/>
    <cellStyle name="适中" xfId="129"/>
    <cellStyle name="输出" xfId="130"/>
    <cellStyle name="输入" xfId="131"/>
    <cellStyle name="Followed Hyperlink" xfId="132"/>
    <cellStyle name="着色 1" xfId="133"/>
    <cellStyle name="着色 2" xfId="134"/>
    <cellStyle name="着色 3" xfId="135"/>
    <cellStyle name="着色 4" xfId="136"/>
    <cellStyle name="着色 5" xfId="137"/>
    <cellStyle name="着色 6" xfId="138"/>
    <cellStyle name="注释" xfId="139"/>
  </cellStyles>
  <dxfs count="39"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  <fill>
        <patternFill patternType="solid">
          <fgColor rgb="FFFF0000"/>
          <bgColor indexed="64"/>
        </patternFill>
      </fill>
    </dxf>
    <dxf/>
    <dxf/>
    <dxf/>
    <dxf/>
    <dxf/>
    <dxf/>
    <dxf/>
    <dxf/>
    <dxf/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  <fill>
        <patternFill patternType="solid">
          <fgColor rgb="FFFF0000"/>
          <bgColor indexed="64"/>
        </patternFill>
      </fill>
    </dxf>
    <dxf/>
    <dxf/>
    <dxf/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  <fill>
        <patternFill patternType="solid">
          <fgColor rgb="FFFF0000"/>
          <bgColor indexed="64"/>
        </patternFill>
      </fill>
    </dxf>
    <dxf/>
    <dxf/>
    <dxf>
      <numFmt numFmtId="183" formatCode="0_ "/>
      <border/>
    </dxf>
    <dxf>
      <numFmt numFmtId="176" formatCode="0.0_ "/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rgb="FFFF0000"/>
          <bgColor indexed="64"/>
        </patternFill>
      </fill>
      <border/>
    </dxf>
    <dxf>
      <font>
        <b val="0"/>
        <i val="0"/>
        <u val="none"/>
        <strike val="0"/>
        <sz val="11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PageLayoutView="0" workbookViewId="0" topLeftCell="A1">
      <selection activeCell="AA27" sqref="AA27"/>
    </sheetView>
  </sheetViews>
  <sheetFormatPr defaultColWidth="7.57421875" defaultRowHeight="15"/>
  <cols>
    <col min="1" max="1" width="7.00390625" style="0" customWidth="1"/>
    <col min="2" max="3" width="7.140625" style="0" customWidth="1"/>
    <col min="4" max="4" width="6.57421875" style="0" customWidth="1"/>
    <col min="5" max="7" width="5.421875" style="0" customWidth="1"/>
    <col min="8" max="8" width="5.57421875" style="0" customWidth="1"/>
    <col min="9" max="10" width="5.421875" style="0" customWidth="1"/>
    <col min="11" max="11" width="5.57421875" style="0" customWidth="1"/>
    <col min="12" max="14" width="5.421875" style="0" customWidth="1"/>
    <col min="15" max="15" width="5.57421875" style="0" customWidth="1"/>
    <col min="16" max="17" width="5.421875" style="0" customWidth="1"/>
    <col min="18" max="18" width="5.57421875" style="0" customWidth="1"/>
    <col min="19" max="19" width="6.8515625" style="0" customWidth="1"/>
    <col min="20" max="20" width="5.421875" style="0" customWidth="1"/>
    <col min="21" max="21" width="6.421875" style="0" customWidth="1"/>
    <col min="22" max="22" width="5.57421875" style="0" customWidth="1"/>
    <col min="23" max="23" width="2.57421875" style="0" customWidth="1"/>
    <col min="24" max="24" width="9.57421875" style="0" customWidth="1"/>
    <col min="25" max="31" width="9.00390625" style="0" customWidth="1"/>
    <col min="32" max="223" width="7.57421875" style="0" customWidth="1"/>
    <col min="224" max="251" width="9.00390625" style="0" customWidth="1"/>
    <col min="252" max="252" width="8.8515625" style="0" customWidth="1"/>
    <col min="253" max="253" width="8.7109375" style="0" customWidth="1"/>
  </cols>
  <sheetData>
    <row r="1" spans="1:24" ht="27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5" t="s">
        <v>1</v>
      </c>
      <c r="K1" s="45"/>
      <c r="L1" s="45"/>
      <c r="M1" s="45"/>
      <c r="N1" s="45"/>
      <c r="O1" s="45"/>
      <c r="P1" s="46" t="s">
        <v>2</v>
      </c>
      <c r="Q1" s="46"/>
      <c r="R1" s="46"/>
      <c r="S1" s="46"/>
      <c r="T1" s="47">
        <v>2020</v>
      </c>
      <c r="U1" s="47"/>
      <c r="V1" s="48">
        <v>5</v>
      </c>
      <c r="W1" s="48"/>
      <c r="X1" s="32"/>
    </row>
    <row r="2" spans="1:37" ht="12.75" customHeight="1">
      <c r="A2" s="49" t="s">
        <v>3</v>
      </c>
      <c r="B2" s="50"/>
      <c r="C2" s="50"/>
      <c r="D2" s="1">
        <v>1.5</v>
      </c>
      <c r="E2" s="51" t="s">
        <v>4</v>
      </c>
      <c r="F2" s="51"/>
      <c r="G2" s="51"/>
      <c r="H2" s="51"/>
      <c r="I2" s="51"/>
      <c r="J2" s="51"/>
      <c r="K2" s="51"/>
      <c r="L2" s="52" t="s">
        <v>5</v>
      </c>
      <c r="M2" s="52"/>
      <c r="N2" s="52"/>
      <c r="O2" s="21"/>
      <c r="P2" s="21"/>
      <c r="Q2" s="21"/>
      <c r="R2" s="21"/>
      <c r="S2" s="21"/>
      <c r="T2" s="21"/>
      <c r="U2" s="21"/>
      <c r="V2" s="21"/>
      <c r="W2" s="21"/>
      <c r="X2" s="33"/>
      <c r="AD2" s="51" t="s">
        <v>6</v>
      </c>
      <c r="AE2" s="51"/>
      <c r="AF2" s="51"/>
      <c r="AG2" s="21" t="s">
        <v>7</v>
      </c>
      <c r="AH2" s="21"/>
      <c r="AI2" s="21"/>
      <c r="AJ2" s="21"/>
      <c r="AK2" s="21"/>
    </row>
    <row r="3" spans="1:24" ht="12.75" customHeight="1">
      <c r="A3" s="53" t="s">
        <v>8</v>
      </c>
      <c r="B3" s="50"/>
      <c r="C3" s="50"/>
      <c r="D3" s="54" t="s">
        <v>5</v>
      </c>
      <c r="E3" s="54"/>
      <c r="F3" s="54"/>
      <c r="I3" s="51" t="s">
        <v>9</v>
      </c>
      <c r="J3" s="55"/>
      <c r="K3" s="56" t="s">
        <v>10</v>
      </c>
      <c r="L3" s="56"/>
      <c r="M3" s="56"/>
      <c r="N3" s="56"/>
      <c r="O3" s="51" t="s">
        <v>6</v>
      </c>
      <c r="P3" s="51"/>
      <c r="Q3" s="51"/>
      <c r="R3" s="21" t="s">
        <v>7</v>
      </c>
      <c r="S3" s="21"/>
      <c r="T3" s="21"/>
      <c r="U3" s="21"/>
      <c r="V3" s="21"/>
      <c r="W3" s="21"/>
      <c r="X3" s="33"/>
    </row>
    <row r="4" spans="1:24" ht="12.75" customHeight="1">
      <c r="A4" s="57" t="s">
        <v>11</v>
      </c>
      <c r="B4" s="58"/>
      <c r="C4" s="58"/>
      <c r="D4" s="59">
        <f>B39</f>
        <v>35.2415</v>
      </c>
      <c r="E4" s="59"/>
      <c r="F4" s="60" t="s">
        <v>12</v>
      </c>
      <c r="G4" s="60"/>
      <c r="H4" s="60"/>
      <c r="I4" s="60"/>
      <c r="J4" s="60"/>
      <c r="K4" s="61">
        <f>B39</f>
        <v>35.2415</v>
      </c>
      <c r="L4" s="61"/>
      <c r="M4" s="25"/>
      <c r="N4" s="62" t="s">
        <v>13</v>
      </c>
      <c r="O4" s="62"/>
      <c r="P4" s="62"/>
      <c r="Q4" s="34">
        <f>E40</f>
        <v>151.93548387096774</v>
      </c>
      <c r="R4" s="34"/>
      <c r="S4" s="60" t="s">
        <v>14</v>
      </c>
      <c r="T4" s="60"/>
      <c r="U4" s="60"/>
      <c r="V4" s="34">
        <f>L40</f>
        <v>15.451612903225806</v>
      </c>
      <c r="W4" s="34"/>
      <c r="X4" s="35"/>
    </row>
    <row r="5" spans="1:24" ht="12.75" customHeight="1">
      <c r="A5" s="63" t="s">
        <v>15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12.75" customHeight="1">
      <c r="A6" s="72" t="s">
        <v>16</v>
      </c>
      <c r="B6" s="74" t="s">
        <v>17</v>
      </c>
      <c r="C6" s="76" t="s">
        <v>18</v>
      </c>
      <c r="D6" s="74" t="s">
        <v>19</v>
      </c>
      <c r="E6" s="65" t="s">
        <v>20</v>
      </c>
      <c r="F6" s="66"/>
      <c r="G6" s="66"/>
      <c r="H6" s="66"/>
      <c r="I6" s="66"/>
      <c r="J6" s="66"/>
      <c r="K6" s="67"/>
      <c r="L6" s="68" t="s">
        <v>21</v>
      </c>
      <c r="M6" s="69"/>
      <c r="N6" s="69"/>
      <c r="O6" s="69"/>
      <c r="P6" s="69"/>
      <c r="Q6" s="69"/>
      <c r="R6" s="70"/>
      <c r="S6" s="74" t="s">
        <v>22</v>
      </c>
      <c r="T6" s="74" t="s">
        <v>23</v>
      </c>
      <c r="U6" s="78" t="s">
        <v>24</v>
      </c>
      <c r="V6" s="78" t="s">
        <v>25</v>
      </c>
      <c r="W6" s="81" t="s">
        <v>26</v>
      </c>
      <c r="X6" s="82"/>
    </row>
    <row r="7" spans="1:24" ht="15" customHeight="1">
      <c r="A7" s="73"/>
      <c r="B7" s="75"/>
      <c r="C7" s="77"/>
      <c r="D7" s="75"/>
      <c r="E7" s="4" t="s">
        <v>27</v>
      </c>
      <c r="F7" s="5" t="s">
        <v>28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26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5" t="s">
        <v>32</v>
      </c>
      <c r="R7" s="5" t="s">
        <v>33</v>
      </c>
      <c r="S7" s="75"/>
      <c r="T7" s="75"/>
      <c r="U7" s="79"/>
      <c r="V7" s="80"/>
      <c r="W7" s="83"/>
      <c r="X7" s="84"/>
    </row>
    <row r="8" spans="1:24" ht="12.75" customHeight="1">
      <c r="A8" s="6" t="str">
        <f aca="true" t="shared" si="0" ref="A8:A37">IF(DATE($T$1,$V$1,ROW()-7)&gt;DATE($T$1,$V$1+1,),"",$V$1)&amp;IF(DATE($T$1,$V$1,ROW()-7)&gt;DATE($T$1,$V$1+1,),"","月")&amp;IF(DATE($T$1,$V$1,ROW()-7)&gt;DATE($T$1,$V$1+1,),"",ROW()-7)&amp;IF(DATE($T$1,$V$1,ROW()-7)&gt;DATE($T$1,$V$1+1,),"","日")</f>
        <v>5月1日</v>
      </c>
      <c r="B8" s="7">
        <v>1.1405</v>
      </c>
      <c r="C8" s="7">
        <v>1.0075</v>
      </c>
      <c r="D8" s="8">
        <v>8250</v>
      </c>
      <c r="E8" s="9">
        <v>245</v>
      </c>
      <c r="F8" s="10"/>
      <c r="G8" s="11">
        <v>32.4</v>
      </c>
      <c r="H8" s="11">
        <v>26.3</v>
      </c>
      <c r="I8" s="11">
        <v>4.04</v>
      </c>
      <c r="J8" s="28">
        <v>130</v>
      </c>
      <c r="K8" s="11">
        <v>7.27</v>
      </c>
      <c r="L8" s="29">
        <v>8</v>
      </c>
      <c r="M8" s="10"/>
      <c r="N8" s="11">
        <v>8.3</v>
      </c>
      <c r="O8" s="11">
        <v>0.19</v>
      </c>
      <c r="P8" s="11">
        <v>0.08</v>
      </c>
      <c r="Q8" s="36">
        <v>3.5</v>
      </c>
      <c r="R8" s="12">
        <v>7.25</v>
      </c>
      <c r="S8" s="37">
        <f>(E8-L8)*B8/100</f>
        <v>2.702985</v>
      </c>
      <c r="T8" s="37">
        <f aca="true" t="shared" si="1" ref="T8:T31">(H8-O8)*B8/100</f>
        <v>0.29778455000000004</v>
      </c>
      <c r="U8" s="38">
        <v>14</v>
      </c>
      <c r="V8" s="39">
        <f>U8*20/100</f>
        <v>2.8</v>
      </c>
      <c r="W8" s="85"/>
      <c r="X8" s="86"/>
    </row>
    <row r="9" spans="1:24" ht="12.75" customHeight="1">
      <c r="A9" s="6" t="str">
        <f t="shared" si="0"/>
        <v>5月2日</v>
      </c>
      <c r="B9" s="7">
        <v>1.1208</v>
      </c>
      <c r="C9" s="7">
        <v>1.0225</v>
      </c>
      <c r="D9" s="8">
        <v>8235</v>
      </c>
      <c r="E9" s="9">
        <v>109</v>
      </c>
      <c r="F9" s="10"/>
      <c r="G9" s="11">
        <v>32.6</v>
      </c>
      <c r="H9" s="11">
        <v>29.7</v>
      </c>
      <c r="I9" s="11">
        <v>2.96</v>
      </c>
      <c r="J9" s="28">
        <v>72</v>
      </c>
      <c r="K9" s="11">
        <v>7.21</v>
      </c>
      <c r="L9" s="29">
        <v>21</v>
      </c>
      <c r="M9" s="10"/>
      <c r="N9" s="11">
        <v>9.2</v>
      </c>
      <c r="O9" s="11">
        <v>0.25</v>
      </c>
      <c r="P9" s="11">
        <v>0.06</v>
      </c>
      <c r="Q9" s="36">
        <v>4</v>
      </c>
      <c r="R9" s="12">
        <v>7.03</v>
      </c>
      <c r="S9" s="37">
        <f aca="true" t="shared" si="2" ref="S9:S31">(E9-L9)*B9/100</f>
        <v>0.9863040000000001</v>
      </c>
      <c r="T9" s="37">
        <f t="shared" si="1"/>
        <v>0.33007559999999997</v>
      </c>
      <c r="U9" s="40">
        <v>7</v>
      </c>
      <c r="V9" s="39">
        <f>U9*20/100</f>
        <v>1.4</v>
      </c>
      <c r="W9" s="87"/>
      <c r="X9" s="86"/>
    </row>
    <row r="10" spans="1:24" ht="12.75" customHeight="1">
      <c r="A10" s="6" t="str">
        <f t="shared" si="0"/>
        <v>5月3日</v>
      </c>
      <c r="B10" s="7">
        <v>1.1322</v>
      </c>
      <c r="C10" s="7">
        <v>0.9665</v>
      </c>
      <c r="D10" s="8">
        <v>8220</v>
      </c>
      <c r="E10" s="9">
        <v>148</v>
      </c>
      <c r="F10" s="10"/>
      <c r="G10" s="11">
        <v>35.6</v>
      </c>
      <c r="H10" s="11">
        <v>27.4</v>
      </c>
      <c r="I10" s="11">
        <v>2.48</v>
      </c>
      <c r="J10" s="28">
        <v>94</v>
      </c>
      <c r="K10" s="11">
        <v>7.33</v>
      </c>
      <c r="L10" s="29">
        <v>17</v>
      </c>
      <c r="M10" s="10"/>
      <c r="N10" s="11">
        <v>10.8</v>
      </c>
      <c r="O10" s="11">
        <v>0.23</v>
      </c>
      <c r="P10" s="11">
        <v>0.06</v>
      </c>
      <c r="Q10" s="36">
        <v>3</v>
      </c>
      <c r="R10" s="12">
        <v>7.22</v>
      </c>
      <c r="S10" s="37">
        <f t="shared" si="2"/>
        <v>1.4831820000000002</v>
      </c>
      <c r="T10" s="37">
        <f t="shared" si="1"/>
        <v>0.30761874</v>
      </c>
      <c r="U10" s="38">
        <v>14</v>
      </c>
      <c r="V10" s="39">
        <f>U10*20/100</f>
        <v>2.8</v>
      </c>
      <c r="W10" s="87"/>
      <c r="X10" s="86"/>
    </row>
    <row r="11" spans="1:24" ht="12.75" customHeight="1">
      <c r="A11" s="6" t="str">
        <f t="shared" si="0"/>
        <v>5月4日</v>
      </c>
      <c r="B11" s="7">
        <v>1.1484</v>
      </c>
      <c r="C11" s="7">
        <v>0.9717</v>
      </c>
      <c r="D11" s="8">
        <v>8445</v>
      </c>
      <c r="E11" s="9">
        <v>124</v>
      </c>
      <c r="F11" s="10"/>
      <c r="G11" s="11">
        <v>47.6</v>
      </c>
      <c r="H11" s="11">
        <v>44.9</v>
      </c>
      <c r="I11" s="11">
        <v>2.98</v>
      </c>
      <c r="J11" s="28">
        <v>84</v>
      </c>
      <c r="K11" s="11">
        <v>7.11</v>
      </c>
      <c r="L11" s="29">
        <v>22</v>
      </c>
      <c r="M11" s="10"/>
      <c r="N11" s="11">
        <v>6.9</v>
      </c>
      <c r="O11" s="11">
        <v>0.3</v>
      </c>
      <c r="P11" s="11">
        <v>0.04</v>
      </c>
      <c r="Q11" s="36">
        <v>4</v>
      </c>
      <c r="R11" s="41">
        <v>7.04</v>
      </c>
      <c r="S11" s="37">
        <f t="shared" si="2"/>
        <v>1.1713680000000002</v>
      </c>
      <c r="T11" s="37">
        <f t="shared" si="1"/>
        <v>0.5121864</v>
      </c>
      <c r="U11" s="40">
        <v>14</v>
      </c>
      <c r="V11" s="39">
        <f>U11*20/100</f>
        <v>2.8</v>
      </c>
      <c r="W11" s="87"/>
      <c r="X11" s="86"/>
    </row>
    <row r="12" spans="1:24" ht="12.75" customHeight="1">
      <c r="A12" s="6" t="str">
        <f t="shared" si="0"/>
        <v>5月5日</v>
      </c>
      <c r="B12" s="7">
        <v>1.1591</v>
      </c>
      <c r="C12" s="7">
        <v>0.989</v>
      </c>
      <c r="D12" s="8">
        <v>8700</v>
      </c>
      <c r="E12" s="9">
        <v>115</v>
      </c>
      <c r="F12" s="10">
        <v>98.16</v>
      </c>
      <c r="G12" s="11">
        <v>26.8</v>
      </c>
      <c r="H12" s="11">
        <v>22.7</v>
      </c>
      <c r="I12" s="11">
        <v>2.68</v>
      </c>
      <c r="J12" s="28">
        <v>70</v>
      </c>
      <c r="K12" s="11">
        <v>7.2</v>
      </c>
      <c r="L12" s="29">
        <v>3</v>
      </c>
      <c r="M12" s="10">
        <v>3.596</v>
      </c>
      <c r="N12" s="11">
        <v>7.9</v>
      </c>
      <c r="O12" s="11">
        <v>0.27</v>
      </c>
      <c r="P12" s="11">
        <v>0.06</v>
      </c>
      <c r="Q12" s="36">
        <v>1.5</v>
      </c>
      <c r="R12" s="41">
        <v>7.16</v>
      </c>
      <c r="S12" s="37">
        <f t="shared" si="2"/>
        <v>1.298192</v>
      </c>
      <c r="T12" s="37">
        <f t="shared" si="1"/>
        <v>0.25998613</v>
      </c>
      <c r="U12" s="38">
        <v>14</v>
      </c>
      <c r="V12" s="39">
        <f>U12*20/100</f>
        <v>2.8</v>
      </c>
      <c r="W12" s="87"/>
      <c r="X12" s="86"/>
    </row>
    <row r="13" spans="1:24" ht="12.75" customHeight="1">
      <c r="A13" s="6" t="str">
        <f t="shared" si="0"/>
        <v>5月6日</v>
      </c>
      <c r="B13" s="7">
        <v>1.137</v>
      </c>
      <c r="C13" s="7">
        <v>0.9789</v>
      </c>
      <c r="D13" s="8">
        <v>7890</v>
      </c>
      <c r="E13" s="9">
        <v>155</v>
      </c>
      <c r="F13" s="10"/>
      <c r="G13" s="11">
        <v>31.3</v>
      </c>
      <c r="H13" s="11">
        <v>27.3</v>
      </c>
      <c r="I13" s="11">
        <v>3.22</v>
      </c>
      <c r="J13" s="28">
        <v>118</v>
      </c>
      <c r="K13" s="11">
        <v>7.19</v>
      </c>
      <c r="L13" s="29">
        <v>17</v>
      </c>
      <c r="M13" s="10"/>
      <c r="N13" s="11">
        <v>10</v>
      </c>
      <c r="O13" s="11">
        <v>0.26</v>
      </c>
      <c r="P13" s="11">
        <v>0.08</v>
      </c>
      <c r="Q13" s="36">
        <v>7.5</v>
      </c>
      <c r="R13" s="41">
        <v>6.99</v>
      </c>
      <c r="S13" s="37">
        <f t="shared" si="2"/>
        <v>1.5690600000000001</v>
      </c>
      <c r="T13" s="37">
        <f t="shared" si="1"/>
        <v>0.3074448</v>
      </c>
      <c r="U13" s="40">
        <v>7</v>
      </c>
      <c r="V13" s="39">
        <f aca="true" t="shared" si="3" ref="V13:V21">U13*20/100</f>
        <v>1.4</v>
      </c>
      <c r="W13" s="87"/>
      <c r="X13" s="86"/>
    </row>
    <row r="14" spans="1:24" ht="12.75" customHeight="1">
      <c r="A14" s="6" t="str">
        <f t="shared" si="0"/>
        <v>5月7日</v>
      </c>
      <c r="B14" s="7">
        <v>1.1901</v>
      </c>
      <c r="C14" s="7">
        <v>1.0344</v>
      </c>
      <c r="D14" s="8">
        <v>8475</v>
      </c>
      <c r="E14" s="9">
        <v>182</v>
      </c>
      <c r="F14" s="10"/>
      <c r="G14" s="11">
        <v>40.6</v>
      </c>
      <c r="H14" s="11">
        <v>30</v>
      </c>
      <c r="I14" s="11">
        <v>3.52</v>
      </c>
      <c r="J14" s="28">
        <v>140</v>
      </c>
      <c r="K14" s="11">
        <v>7.19</v>
      </c>
      <c r="L14" s="29">
        <v>7</v>
      </c>
      <c r="M14" s="10"/>
      <c r="N14" s="11">
        <v>9.6</v>
      </c>
      <c r="O14" s="11">
        <v>0.25</v>
      </c>
      <c r="P14" s="11">
        <v>0.1</v>
      </c>
      <c r="Q14" s="36">
        <v>6</v>
      </c>
      <c r="R14" s="41">
        <v>7.08</v>
      </c>
      <c r="S14" s="37">
        <f t="shared" si="2"/>
        <v>2.082675</v>
      </c>
      <c r="T14" s="37">
        <f t="shared" si="1"/>
        <v>0.35405475</v>
      </c>
      <c r="U14" s="38">
        <v>14</v>
      </c>
      <c r="V14" s="39">
        <f t="shared" si="3"/>
        <v>2.8</v>
      </c>
      <c r="W14" s="87"/>
      <c r="X14" s="86"/>
    </row>
    <row r="15" spans="1:24" ht="12.75" customHeight="1">
      <c r="A15" s="6" t="str">
        <f t="shared" si="0"/>
        <v>5月8日</v>
      </c>
      <c r="B15" s="7">
        <v>1.2071</v>
      </c>
      <c r="C15" s="7">
        <v>1.0245</v>
      </c>
      <c r="D15" s="8">
        <v>8655</v>
      </c>
      <c r="E15" s="9">
        <v>171</v>
      </c>
      <c r="F15" s="10"/>
      <c r="G15" s="11">
        <v>33.3</v>
      </c>
      <c r="H15" s="11">
        <v>30.5</v>
      </c>
      <c r="I15" s="11">
        <v>3.78</v>
      </c>
      <c r="J15" s="28">
        <v>160</v>
      </c>
      <c r="K15" s="11">
        <v>7.22</v>
      </c>
      <c r="L15" s="29">
        <v>12</v>
      </c>
      <c r="M15" s="10"/>
      <c r="N15" s="11">
        <v>13</v>
      </c>
      <c r="O15" s="11">
        <v>0.42</v>
      </c>
      <c r="P15" s="11">
        <v>0.06</v>
      </c>
      <c r="Q15" s="36">
        <v>4.5</v>
      </c>
      <c r="R15" s="41">
        <v>7.38</v>
      </c>
      <c r="S15" s="37">
        <f t="shared" si="2"/>
        <v>1.919289</v>
      </c>
      <c r="T15" s="37">
        <f t="shared" si="1"/>
        <v>0.36309568</v>
      </c>
      <c r="U15" s="40">
        <v>14</v>
      </c>
      <c r="V15" s="39">
        <f t="shared" si="3"/>
        <v>2.8</v>
      </c>
      <c r="W15" s="87"/>
      <c r="X15" s="86"/>
    </row>
    <row r="16" spans="1:24" ht="12.75" customHeight="1">
      <c r="A16" s="6" t="str">
        <f t="shared" si="0"/>
        <v>5月9日</v>
      </c>
      <c r="B16" s="7">
        <v>1.0994</v>
      </c>
      <c r="C16" s="7">
        <v>0.938</v>
      </c>
      <c r="D16" s="8">
        <v>9120</v>
      </c>
      <c r="E16" s="9">
        <v>98</v>
      </c>
      <c r="F16" s="10"/>
      <c r="G16" s="11">
        <v>15</v>
      </c>
      <c r="H16" s="12">
        <v>10.2</v>
      </c>
      <c r="I16" s="30">
        <v>1.12</v>
      </c>
      <c r="J16" s="29">
        <v>52</v>
      </c>
      <c r="K16" s="11">
        <v>7.06</v>
      </c>
      <c r="L16" s="29">
        <v>23</v>
      </c>
      <c r="M16" s="10"/>
      <c r="N16" s="11">
        <v>10.5</v>
      </c>
      <c r="O16" s="11">
        <v>0.27</v>
      </c>
      <c r="P16" s="11">
        <v>0.04</v>
      </c>
      <c r="Q16" s="36">
        <v>5.5</v>
      </c>
      <c r="R16" s="41">
        <v>7.16</v>
      </c>
      <c r="S16" s="37">
        <f t="shared" si="2"/>
        <v>0.82455</v>
      </c>
      <c r="T16" s="37">
        <f t="shared" si="1"/>
        <v>0.10917041999999999</v>
      </c>
      <c r="U16" s="38">
        <v>14</v>
      </c>
      <c r="V16" s="39">
        <f t="shared" si="3"/>
        <v>2.8</v>
      </c>
      <c r="W16" s="87"/>
      <c r="X16" s="86"/>
    </row>
    <row r="17" spans="1:24" ht="12.75" customHeight="1">
      <c r="A17" s="6" t="str">
        <f t="shared" si="0"/>
        <v>5月10日</v>
      </c>
      <c r="B17" s="7">
        <v>1.0921</v>
      </c>
      <c r="C17" s="7">
        <v>0.9288</v>
      </c>
      <c r="D17" s="8">
        <v>8325</v>
      </c>
      <c r="E17" s="9">
        <v>164</v>
      </c>
      <c r="F17" s="10"/>
      <c r="G17" s="11">
        <v>24.9</v>
      </c>
      <c r="H17" s="11">
        <v>19.4</v>
      </c>
      <c r="I17" s="11">
        <v>3.16</v>
      </c>
      <c r="J17" s="28">
        <v>104</v>
      </c>
      <c r="K17" s="11">
        <v>7.16</v>
      </c>
      <c r="L17" s="29">
        <v>19</v>
      </c>
      <c r="M17" s="10"/>
      <c r="N17" s="11">
        <v>5</v>
      </c>
      <c r="O17" s="11">
        <v>0.24</v>
      </c>
      <c r="P17" s="11">
        <v>0.06</v>
      </c>
      <c r="Q17" s="36">
        <v>8</v>
      </c>
      <c r="R17" s="12">
        <v>7.36</v>
      </c>
      <c r="S17" s="37">
        <f t="shared" si="2"/>
        <v>1.583545</v>
      </c>
      <c r="T17" s="37">
        <f t="shared" si="1"/>
        <v>0.20924636000000002</v>
      </c>
      <c r="U17" s="40">
        <v>7</v>
      </c>
      <c r="V17" s="39">
        <f t="shared" si="3"/>
        <v>1.4</v>
      </c>
      <c r="W17" s="87"/>
      <c r="X17" s="86"/>
    </row>
    <row r="18" spans="1:24" ht="12.75" customHeight="1">
      <c r="A18" s="6" t="str">
        <f t="shared" si="0"/>
        <v>5月11日</v>
      </c>
      <c r="B18" s="7">
        <v>1.2031</v>
      </c>
      <c r="C18" s="7">
        <v>0.9872</v>
      </c>
      <c r="D18" s="8">
        <v>8505</v>
      </c>
      <c r="E18" s="9">
        <v>148</v>
      </c>
      <c r="F18" s="10"/>
      <c r="G18" s="11">
        <v>22.9</v>
      </c>
      <c r="H18" s="11">
        <v>21.4</v>
      </c>
      <c r="I18" s="11">
        <v>3.84</v>
      </c>
      <c r="J18" s="28">
        <v>90</v>
      </c>
      <c r="K18" s="11">
        <v>7.22</v>
      </c>
      <c r="L18" s="29">
        <v>12</v>
      </c>
      <c r="M18" s="10"/>
      <c r="N18" s="11">
        <v>10.5</v>
      </c>
      <c r="O18" s="11">
        <v>0.26</v>
      </c>
      <c r="P18" s="11">
        <v>0.08</v>
      </c>
      <c r="Q18" s="36">
        <v>2.5</v>
      </c>
      <c r="R18" s="12">
        <v>7.21</v>
      </c>
      <c r="S18" s="37">
        <f t="shared" si="2"/>
        <v>1.6362160000000001</v>
      </c>
      <c r="T18" s="37">
        <f t="shared" si="1"/>
        <v>0.25433533999999997</v>
      </c>
      <c r="U18" s="38">
        <v>14</v>
      </c>
      <c r="V18" s="39">
        <f t="shared" si="3"/>
        <v>2.8</v>
      </c>
      <c r="W18" s="87"/>
      <c r="X18" s="86"/>
    </row>
    <row r="19" spans="1:24" ht="12.75" customHeight="1">
      <c r="A19" s="6" t="str">
        <f t="shared" si="0"/>
        <v>5月12日</v>
      </c>
      <c r="B19" s="7">
        <v>1.1684</v>
      </c>
      <c r="C19" s="7">
        <v>0.9783</v>
      </c>
      <c r="D19" s="8">
        <v>8370</v>
      </c>
      <c r="E19" s="9">
        <v>161</v>
      </c>
      <c r="F19" s="10">
        <v>95.12</v>
      </c>
      <c r="G19" s="11">
        <v>37.8</v>
      </c>
      <c r="H19" s="11">
        <v>25</v>
      </c>
      <c r="I19" s="11">
        <v>3.3</v>
      </c>
      <c r="J19" s="28">
        <v>100</v>
      </c>
      <c r="K19" s="11">
        <v>7.26</v>
      </c>
      <c r="L19" s="29">
        <v>19</v>
      </c>
      <c r="M19" s="10">
        <v>2.394</v>
      </c>
      <c r="N19" s="11">
        <v>10.8</v>
      </c>
      <c r="O19" s="11">
        <v>0.25</v>
      </c>
      <c r="P19" s="11">
        <v>0.06</v>
      </c>
      <c r="Q19" s="36">
        <v>5.5</v>
      </c>
      <c r="R19" s="12">
        <v>7.26</v>
      </c>
      <c r="S19" s="37">
        <f t="shared" si="2"/>
        <v>1.659128</v>
      </c>
      <c r="T19" s="37">
        <f t="shared" si="1"/>
        <v>0.289179</v>
      </c>
      <c r="U19" s="40">
        <v>14</v>
      </c>
      <c r="V19" s="39">
        <f t="shared" si="3"/>
        <v>2.8</v>
      </c>
      <c r="W19" s="87"/>
      <c r="X19" s="86"/>
    </row>
    <row r="20" spans="1:24" ht="12.75" customHeight="1">
      <c r="A20" s="6" t="str">
        <f t="shared" si="0"/>
        <v>5月13日</v>
      </c>
      <c r="B20" s="7">
        <v>1.1082</v>
      </c>
      <c r="C20" s="7">
        <v>0.9824</v>
      </c>
      <c r="D20" s="8">
        <v>7800</v>
      </c>
      <c r="E20" s="9">
        <v>121</v>
      </c>
      <c r="F20" s="10"/>
      <c r="G20" s="11">
        <v>25.3</v>
      </c>
      <c r="H20" s="11">
        <v>21.3</v>
      </c>
      <c r="I20" s="11">
        <v>2.2</v>
      </c>
      <c r="J20" s="28">
        <v>78</v>
      </c>
      <c r="K20" s="11">
        <v>7.35</v>
      </c>
      <c r="L20" s="29">
        <v>18</v>
      </c>
      <c r="M20" s="10"/>
      <c r="N20" s="11">
        <v>9.5</v>
      </c>
      <c r="O20" s="11">
        <v>0.22</v>
      </c>
      <c r="P20" s="11">
        <v>0.06</v>
      </c>
      <c r="Q20" s="10">
        <v>4.5</v>
      </c>
      <c r="R20" s="12">
        <v>7.37</v>
      </c>
      <c r="S20" s="37">
        <f t="shared" si="2"/>
        <v>1.1414460000000002</v>
      </c>
      <c r="T20" s="37">
        <f t="shared" si="1"/>
        <v>0.23360856000000002</v>
      </c>
      <c r="U20" s="38">
        <v>7</v>
      </c>
      <c r="V20" s="39">
        <f t="shared" si="3"/>
        <v>1.4</v>
      </c>
      <c r="W20" s="87"/>
      <c r="X20" s="86"/>
    </row>
    <row r="21" spans="1:24" ht="12.75" customHeight="1">
      <c r="A21" s="6" t="str">
        <f t="shared" si="0"/>
        <v>5月14日</v>
      </c>
      <c r="B21" s="7">
        <v>1.1625</v>
      </c>
      <c r="C21" s="7">
        <v>1.0304</v>
      </c>
      <c r="D21" s="8">
        <v>8460</v>
      </c>
      <c r="E21" s="9">
        <v>147</v>
      </c>
      <c r="F21" s="10"/>
      <c r="G21" s="11">
        <v>33.3</v>
      </c>
      <c r="H21" s="11">
        <v>27.2</v>
      </c>
      <c r="I21" s="11">
        <v>3.28</v>
      </c>
      <c r="J21" s="28">
        <v>118</v>
      </c>
      <c r="K21" s="11">
        <v>7.26</v>
      </c>
      <c r="L21" s="29">
        <v>7</v>
      </c>
      <c r="M21" s="10"/>
      <c r="N21" s="11">
        <v>11.5</v>
      </c>
      <c r="O21" s="11">
        <v>0.27</v>
      </c>
      <c r="P21" s="11">
        <v>0.06</v>
      </c>
      <c r="Q21" s="10">
        <v>6</v>
      </c>
      <c r="R21" s="12">
        <v>7.22</v>
      </c>
      <c r="S21" s="37">
        <f t="shared" si="2"/>
        <v>1.6275</v>
      </c>
      <c r="T21" s="37">
        <f t="shared" si="1"/>
        <v>0.31306125</v>
      </c>
      <c r="U21" s="40">
        <v>14</v>
      </c>
      <c r="V21" s="39">
        <f t="shared" si="3"/>
        <v>2.8</v>
      </c>
      <c r="W21" s="87"/>
      <c r="X21" s="86"/>
    </row>
    <row r="22" spans="1:24" ht="12.75" customHeight="1">
      <c r="A22" s="6" t="str">
        <f t="shared" si="0"/>
        <v>5月15日</v>
      </c>
      <c r="B22" s="7">
        <v>1.183</v>
      </c>
      <c r="C22" s="7">
        <v>1.0565</v>
      </c>
      <c r="D22" s="8">
        <v>8235</v>
      </c>
      <c r="E22" s="9">
        <v>131</v>
      </c>
      <c r="F22" s="10"/>
      <c r="G22" s="11">
        <v>25.9</v>
      </c>
      <c r="H22" s="11">
        <v>24.8</v>
      </c>
      <c r="I22" s="11">
        <v>2.8</v>
      </c>
      <c r="J22" s="29">
        <v>84</v>
      </c>
      <c r="K22" s="12">
        <v>7.2</v>
      </c>
      <c r="L22" s="29">
        <v>9</v>
      </c>
      <c r="M22" s="10"/>
      <c r="N22" s="11">
        <v>5.5</v>
      </c>
      <c r="O22" s="11">
        <v>0.26</v>
      </c>
      <c r="P22" s="11">
        <v>0.06</v>
      </c>
      <c r="Q22" s="10">
        <v>2.5</v>
      </c>
      <c r="R22" s="12">
        <v>7.36</v>
      </c>
      <c r="S22" s="37">
        <f t="shared" si="2"/>
        <v>1.44326</v>
      </c>
      <c r="T22" s="37">
        <f t="shared" si="1"/>
        <v>0.29030819999999996</v>
      </c>
      <c r="U22" s="38">
        <v>7</v>
      </c>
      <c r="V22" s="39">
        <f aca="true" t="shared" si="4" ref="V22:V38">U22*20/100</f>
        <v>1.4</v>
      </c>
      <c r="W22" s="87"/>
      <c r="X22" s="86"/>
    </row>
    <row r="23" spans="1:24" ht="12.75" customHeight="1">
      <c r="A23" s="6" t="str">
        <f t="shared" si="0"/>
        <v>5月16日</v>
      </c>
      <c r="B23" s="7">
        <v>1.1239</v>
      </c>
      <c r="C23" s="7">
        <v>0.9968</v>
      </c>
      <c r="D23" s="8">
        <v>8475</v>
      </c>
      <c r="E23" s="9">
        <v>105</v>
      </c>
      <c r="F23" s="10"/>
      <c r="G23" s="11">
        <v>28.9</v>
      </c>
      <c r="H23" s="11">
        <v>28.6</v>
      </c>
      <c r="I23" s="11">
        <v>2.94</v>
      </c>
      <c r="J23" s="28">
        <v>62</v>
      </c>
      <c r="K23" s="12">
        <v>7.31</v>
      </c>
      <c r="L23" s="29">
        <v>16</v>
      </c>
      <c r="M23" s="10"/>
      <c r="N23" s="11">
        <v>5.3</v>
      </c>
      <c r="O23" s="11">
        <v>0.29</v>
      </c>
      <c r="P23" s="11">
        <v>0.08</v>
      </c>
      <c r="Q23" s="10">
        <v>3.5</v>
      </c>
      <c r="R23" s="37">
        <v>7.44</v>
      </c>
      <c r="S23" s="37">
        <f t="shared" si="2"/>
        <v>1.000271</v>
      </c>
      <c r="T23" s="37">
        <f t="shared" si="1"/>
        <v>0.31817609</v>
      </c>
      <c r="U23" s="40">
        <v>14</v>
      </c>
      <c r="V23" s="39">
        <f t="shared" si="4"/>
        <v>2.8</v>
      </c>
      <c r="W23" s="87"/>
      <c r="X23" s="86"/>
    </row>
    <row r="24" spans="1:24" ht="12.75" customHeight="1">
      <c r="A24" s="6" t="str">
        <f t="shared" si="0"/>
        <v>5月17日</v>
      </c>
      <c r="B24" s="7">
        <v>1.1321</v>
      </c>
      <c r="C24" s="7">
        <v>1.0066</v>
      </c>
      <c r="D24" s="8">
        <v>8415</v>
      </c>
      <c r="E24" s="9">
        <v>110</v>
      </c>
      <c r="F24" s="10"/>
      <c r="G24" s="11">
        <v>28.3</v>
      </c>
      <c r="H24" s="11">
        <v>21.9</v>
      </c>
      <c r="I24" s="11">
        <v>2.82</v>
      </c>
      <c r="J24" s="28">
        <v>68</v>
      </c>
      <c r="K24" s="12">
        <v>7.32</v>
      </c>
      <c r="L24" s="29">
        <v>16</v>
      </c>
      <c r="M24" s="10"/>
      <c r="N24" s="11">
        <v>5.5</v>
      </c>
      <c r="O24" s="11">
        <v>0.27</v>
      </c>
      <c r="P24" s="11">
        <v>0.04</v>
      </c>
      <c r="Q24" s="10">
        <v>5</v>
      </c>
      <c r="R24" s="12">
        <v>7.33</v>
      </c>
      <c r="S24" s="37">
        <f t="shared" si="2"/>
        <v>1.0641740000000002</v>
      </c>
      <c r="T24" s="37">
        <f t="shared" si="1"/>
        <v>0.24487323</v>
      </c>
      <c r="U24" s="38">
        <v>7</v>
      </c>
      <c r="V24" s="39">
        <f t="shared" si="4"/>
        <v>1.4</v>
      </c>
      <c r="W24" s="87"/>
      <c r="X24" s="86"/>
    </row>
    <row r="25" spans="1:24" ht="11.25" customHeight="1">
      <c r="A25" s="6" t="str">
        <f t="shared" si="0"/>
        <v>5月18日</v>
      </c>
      <c r="B25" s="7">
        <v>1.0621</v>
      </c>
      <c r="C25" s="7">
        <v>0.9516</v>
      </c>
      <c r="D25" s="8">
        <v>7965</v>
      </c>
      <c r="E25" s="9">
        <v>167</v>
      </c>
      <c r="F25" s="10"/>
      <c r="G25" s="11">
        <v>36</v>
      </c>
      <c r="H25" s="11">
        <v>28.4</v>
      </c>
      <c r="I25" s="11">
        <v>4.14</v>
      </c>
      <c r="J25" s="28">
        <v>100</v>
      </c>
      <c r="K25" s="12">
        <v>7.33</v>
      </c>
      <c r="L25" s="29">
        <v>18</v>
      </c>
      <c r="M25" s="10"/>
      <c r="N25" s="11">
        <v>7.5</v>
      </c>
      <c r="O25" s="11">
        <v>0.17</v>
      </c>
      <c r="P25" s="11">
        <v>0.1</v>
      </c>
      <c r="Q25" s="10">
        <v>6.5</v>
      </c>
      <c r="R25" s="12">
        <v>7.37</v>
      </c>
      <c r="S25" s="37">
        <f t="shared" si="2"/>
        <v>1.582529</v>
      </c>
      <c r="T25" s="37">
        <f t="shared" si="1"/>
        <v>0.29983083</v>
      </c>
      <c r="U25" s="40">
        <v>14</v>
      </c>
      <c r="V25" s="39">
        <f t="shared" si="4"/>
        <v>2.8</v>
      </c>
      <c r="W25" s="87"/>
      <c r="X25" s="86"/>
    </row>
    <row r="26" spans="1:24" ht="12.75" customHeight="1">
      <c r="A26" s="6" t="str">
        <f t="shared" si="0"/>
        <v>5月19日</v>
      </c>
      <c r="B26" s="7">
        <v>1.0844</v>
      </c>
      <c r="C26" s="7">
        <v>0.961</v>
      </c>
      <c r="D26" s="8">
        <v>8250</v>
      </c>
      <c r="E26" s="9">
        <v>152</v>
      </c>
      <c r="F26" s="10">
        <v>92.8</v>
      </c>
      <c r="G26" s="11">
        <v>30.2</v>
      </c>
      <c r="H26" s="11">
        <v>26.4</v>
      </c>
      <c r="I26" s="11">
        <v>2.98</v>
      </c>
      <c r="J26" s="28">
        <v>90</v>
      </c>
      <c r="K26" s="12">
        <v>7.14</v>
      </c>
      <c r="L26" s="29">
        <v>25</v>
      </c>
      <c r="M26" s="10">
        <v>2.85</v>
      </c>
      <c r="N26" s="11">
        <v>9.3</v>
      </c>
      <c r="O26" s="11">
        <v>0.24</v>
      </c>
      <c r="P26" s="11">
        <v>0.12</v>
      </c>
      <c r="Q26" s="10">
        <v>5</v>
      </c>
      <c r="R26" s="12">
        <v>7.34</v>
      </c>
      <c r="S26" s="37">
        <f t="shared" si="2"/>
        <v>1.377188</v>
      </c>
      <c r="T26" s="37">
        <f t="shared" si="1"/>
        <v>0.28367904</v>
      </c>
      <c r="U26" s="38">
        <v>7</v>
      </c>
      <c r="V26" s="39">
        <f t="shared" si="4"/>
        <v>1.4</v>
      </c>
      <c r="W26" s="87"/>
      <c r="X26" s="86"/>
    </row>
    <row r="27" spans="1:24" ht="12.75" customHeight="1">
      <c r="A27" s="6" t="str">
        <f t="shared" si="0"/>
        <v>5月20日</v>
      </c>
      <c r="B27" s="7">
        <v>1.1358</v>
      </c>
      <c r="C27" s="7">
        <v>0.9852</v>
      </c>
      <c r="D27" s="8">
        <v>8550</v>
      </c>
      <c r="E27" s="9">
        <v>188</v>
      </c>
      <c r="F27" s="10"/>
      <c r="G27" s="11">
        <v>34.4</v>
      </c>
      <c r="H27" s="11">
        <v>30</v>
      </c>
      <c r="I27" s="11">
        <v>3.3</v>
      </c>
      <c r="J27" s="28">
        <v>132</v>
      </c>
      <c r="K27" s="12">
        <v>7.25</v>
      </c>
      <c r="L27" s="29">
        <v>24</v>
      </c>
      <c r="M27" s="10"/>
      <c r="N27" s="11">
        <v>8.1</v>
      </c>
      <c r="O27" s="11">
        <v>0.21</v>
      </c>
      <c r="P27" s="11">
        <v>0.1</v>
      </c>
      <c r="Q27" s="10">
        <v>3.5</v>
      </c>
      <c r="R27" s="12">
        <v>7.39</v>
      </c>
      <c r="S27" s="37">
        <f t="shared" si="2"/>
        <v>1.862712</v>
      </c>
      <c r="T27" s="37">
        <f t="shared" si="1"/>
        <v>0.33835482</v>
      </c>
      <c r="U27" s="40">
        <v>14</v>
      </c>
      <c r="V27" s="39">
        <f t="shared" si="4"/>
        <v>2.8</v>
      </c>
      <c r="W27" s="87"/>
      <c r="X27" s="86"/>
    </row>
    <row r="28" spans="1:24" ht="12.75" customHeight="1">
      <c r="A28" s="6" t="str">
        <f t="shared" si="0"/>
        <v>5月21日</v>
      </c>
      <c r="B28" s="7">
        <v>1.087</v>
      </c>
      <c r="C28" s="7">
        <v>0.9431</v>
      </c>
      <c r="D28" s="8">
        <v>8190</v>
      </c>
      <c r="E28" s="9">
        <v>115</v>
      </c>
      <c r="F28" s="10"/>
      <c r="G28" s="11">
        <v>24.5</v>
      </c>
      <c r="H28" s="11">
        <v>14.3</v>
      </c>
      <c r="I28" s="11">
        <v>3.42</v>
      </c>
      <c r="J28" s="28">
        <v>66</v>
      </c>
      <c r="K28" s="12">
        <v>7.25</v>
      </c>
      <c r="L28" s="29">
        <v>6</v>
      </c>
      <c r="M28" s="10"/>
      <c r="N28" s="11">
        <v>8.2</v>
      </c>
      <c r="O28" s="11">
        <v>0.3</v>
      </c>
      <c r="P28" s="11">
        <v>0.08</v>
      </c>
      <c r="Q28" s="10">
        <v>2</v>
      </c>
      <c r="R28" s="12">
        <v>7.34</v>
      </c>
      <c r="S28" s="37">
        <f t="shared" si="2"/>
        <v>1.1848299999999998</v>
      </c>
      <c r="T28" s="37">
        <f t="shared" si="1"/>
        <v>0.15218</v>
      </c>
      <c r="U28" s="38">
        <v>14</v>
      </c>
      <c r="V28" s="39">
        <f t="shared" si="4"/>
        <v>2.8</v>
      </c>
      <c r="W28" s="87"/>
      <c r="X28" s="86"/>
    </row>
    <row r="29" spans="1:24" ht="12.75" customHeight="1">
      <c r="A29" s="6" t="str">
        <f t="shared" si="0"/>
        <v>5月22日</v>
      </c>
      <c r="B29" s="7">
        <v>1.1304</v>
      </c>
      <c r="C29" s="7">
        <v>0.9828</v>
      </c>
      <c r="D29" s="8">
        <v>8430</v>
      </c>
      <c r="E29" s="9">
        <v>104</v>
      </c>
      <c r="F29" s="10"/>
      <c r="G29" s="11">
        <v>27.6</v>
      </c>
      <c r="H29" s="11">
        <v>23.7</v>
      </c>
      <c r="I29" s="11">
        <v>3.72</v>
      </c>
      <c r="J29" s="29">
        <v>52</v>
      </c>
      <c r="K29" s="12">
        <v>7.21</v>
      </c>
      <c r="L29" s="29">
        <v>13</v>
      </c>
      <c r="M29" s="10"/>
      <c r="N29" s="11">
        <v>9.3</v>
      </c>
      <c r="O29" s="11">
        <v>0.25</v>
      </c>
      <c r="P29" s="11">
        <v>0.08</v>
      </c>
      <c r="Q29" s="10">
        <v>3</v>
      </c>
      <c r="R29" s="12">
        <v>7.32</v>
      </c>
      <c r="S29" s="37">
        <f t="shared" si="2"/>
        <v>1.028664</v>
      </c>
      <c r="T29" s="37">
        <f t="shared" si="1"/>
        <v>0.2650788</v>
      </c>
      <c r="U29" s="40">
        <v>14</v>
      </c>
      <c r="V29" s="39">
        <f t="shared" si="4"/>
        <v>2.8</v>
      </c>
      <c r="W29" s="87"/>
      <c r="X29" s="86"/>
    </row>
    <row r="30" spans="1:24" ht="12.75" customHeight="1">
      <c r="A30" s="6" t="str">
        <f t="shared" si="0"/>
        <v>5月23日</v>
      </c>
      <c r="B30" s="7">
        <v>1.1013</v>
      </c>
      <c r="C30" s="7">
        <v>0.9519</v>
      </c>
      <c r="D30" s="8">
        <v>8280</v>
      </c>
      <c r="E30" s="9">
        <v>158</v>
      </c>
      <c r="F30" s="10"/>
      <c r="G30" s="11">
        <v>31.1</v>
      </c>
      <c r="H30" s="11">
        <v>24.6</v>
      </c>
      <c r="I30" s="11">
        <v>3.02</v>
      </c>
      <c r="J30" s="29">
        <v>112</v>
      </c>
      <c r="K30" s="12">
        <v>7.22</v>
      </c>
      <c r="L30" s="29">
        <v>11</v>
      </c>
      <c r="M30" s="10"/>
      <c r="N30" s="11">
        <v>7.6</v>
      </c>
      <c r="O30" s="11">
        <v>0.32</v>
      </c>
      <c r="P30" s="11">
        <v>0.06</v>
      </c>
      <c r="Q30" s="10">
        <v>2.5</v>
      </c>
      <c r="R30" s="12">
        <v>7.26</v>
      </c>
      <c r="S30" s="37">
        <f t="shared" si="2"/>
        <v>1.618911</v>
      </c>
      <c r="T30" s="37">
        <f t="shared" si="1"/>
        <v>0.26739564</v>
      </c>
      <c r="U30" s="38">
        <v>14</v>
      </c>
      <c r="V30" s="39">
        <f t="shared" si="4"/>
        <v>2.8</v>
      </c>
      <c r="W30" s="87"/>
      <c r="X30" s="86"/>
    </row>
    <row r="31" spans="1:24" ht="12.75" customHeight="1">
      <c r="A31" s="6" t="str">
        <f t="shared" si="0"/>
        <v>5月24日</v>
      </c>
      <c r="B31" s="7">
        <v>1.1228</v>
      </c>
      <c r="C31" s="7">
        <v>0.9927</v>
      </c>
      <c r="D31" s="8">
        <v>8400</v>
      </c>
      <c r="E31" s="9">
        <v>183</v>
      </c>
      <c r="F31" s="10"/>
      <c r="G31" s="11">
        <v>42.8</v>
      </c>
      <c r="H31" s="11">
        <v>28.2</v>
      </c>
      <c r="I31" s="11">
        <v>3.74</v>
      </c>
      <c r="J31" s="29">
        <v>132</v>
      </c>
      <c r="K31" s="12">
        <v>7.24</v>
      </c>
      <c r="L31" s="29">
        <v>13</v>
      </c>
      <c r="M31" s="10"/>
      <c r="N31" s="11">
        <v>9.5</v>
      </c>
      <c r="O31" s="11">
        <v>0.27</v>
      </c>
      <c r="P31" s="11">
        <v>0.1</v>
      </c>
      <c r="Q31" s="10">
        <v>4.5</v>
      </c>
      <c r="R31" s="12">
        <v>7.31</v>
      </c>
      <c r="S31" s="37">
        <f t="shared" si="2"/>
        <v>1.90876</v>
      </c>
      <c r="T31" s="37">
        <f t="shared" si="1"/>
        <v>0.31359804</v>
      </c>
      <c r="U31" s="40">
        <v>14</v>
      </c>
      <c r="V31" s="39">
        <f t="shared" si="4"/>
        <v>2.8</v>
      </c>
      <c r="W31" s="87"/>
      <c r="X31" s="86"/>
    </row>
    <row r="32" spans="1:24" ht="12.75" customHeight="1">
      <c r="A32" s="6" t="str">
        <f t="shared" si="0"/>
        <v>5月25日</v>
      </c>
      <c r="B32" s="7">
        <v>1.1369</v>
      </c>
      <c r="C32" s="7">
        <v>1.0115</v>
      </c>
      <c r="D32" s="8">
        <v>8445</v>
      </c>
      <c r="E32" s="9">
        <v>229</v>
      </c>
      <c r="F32" s="10"/>
      <c r="G32" s="11">
        <v>32.5</v>
      </c>
      <c r="H32" s="11">
        <v>25.6</v>
      </c>
      <c r="I32" s="11">
        <v>4.16</v>
      </c>
      <c r="J32" s="28">
        <v>162</v>
      </c>
      <c r="K32" s="12">
        <v>7.21</v>
      </c>
      <c r="L32" s="29">
        <v>23</v>
      </c>
      <c r="M32" s="10"/>
      <c r="N32" s="11">
        <v>9.3</v>
      </c>
      <c r="O32" s="11">
        <v>0.27</v>
      </c>
      <c r="P32" s="11">
        <v>0.1</v>
      </c>
      <c r="Q32" s="10">
        <v>1.5</v>
      </c>
      <c r="R32" s="12">
        <v>7.26</v>
      </c>
      <c r="S32" s="37">
        <f aca="true" t="shared" si="5" ref="S32:S38">(E32-L32)*B32/100</f>
        <v>2.3420140000000003</v>
      </c>
      <c r="T32" s="37">
        <f aca="true" t="shared" si="6" ref="T32:T38">(H32-O32)*B32/100</f>
        <v>0.28797677000000005</v>
      </c>
      <c r="U32" s="38">
        <v>7</v>
      </c>
      <c r="V32" s="39">
        <f t="shared" si="4"/>
        <v>1.4</v>
      </c>
      <c r="W32" s="87"/>
      <c r="X32" s="86"/>
    </row>
    <row r="33" spans="1:24" ht="12.75" customHeight="1">
      <c r="A33" s="6" t="str">
        <f t="shared" si="0"/>
        <v>5月26日</v>
      </c>
      <c r="B33" s="7">
        <v>1.1441</v>
      </c>
      <c r="C33" s="7">
        <v>1.009</v>
      </c>
      <c r="D33" s="8">
        <v>8520</v>
      </c>
      <c r="E33" s="9">
        <v>170</v>
      </c>
      <c r="F33" s="10"/>
      <c r="G33" s="11">
        <v>39.6</v>
      </c>
      <c r="H33" s="11">
        <v>24.1</v>
      </c>
      <c r="I33" s="11">
        <v>3.7</v>
      </c>
      <c r="J33" s="29">
        <v>110</v>
      </c>
      <c r="K33" s="12">
        <v>7.29</v>
      </c>
      <c r="L33" s="29">
        <v>11</v>
      </c>
      <c r="M33" s="10"/>
      <c r="N33" s="11">
        <v>7.9</v>
      </c>
      <c r="O33" s="11">
        <v>0.24</v>
      </c>
      <c r="P33" s="11">
        <v>0.06</v>
      </c>
      <c r="Q33" s="10">
        <v>3</v>
      </c>
      <c r="R33" s="12">
        <v>7.15</v>
      </c>
      <c r="S33" s="37">
        <f t="shared" si="5"/>
        <v>1.8191189999999997</v>
      </c>
      <c r="T33" s="37">
        <f t="shared" si="6"/>
        <v>0.27298226</v>
      </c>
      <c r="U33" s="40">
        <v>14</v>
      </c>
      <c r="V33" s="39">
        <f t="shared" si="4"/>
        <v>2.8</v>
      </c>
      <c r="W33" s="87"/>
      <c r="X33" s="86"/>
    </row>
    <row r="34" spans="1:24" ht="12.75" customHeight="1">
      <c r="A34" s="6" t="str">
        <f t="shared" si="0"/>
        <v>5月27日</v>
      </c>
      <c r="B34" s="7">
        <v>1.11</v>
      </c>
      <c r="C34" s="7">
        <v>0.9775</v>
      </c>
      <c r="D34" s="8">
        <v>8370</v>
      </c>
      <c r="E34" s="9">
        <v>201</v>
      </c>
      <c r="F34" s="10"/>
      <c r="G34" s="11">
        <v>38.1</v>
      </c>
      <c r="H34" s="11">
        <v>26.9</v>
      </c>
      <c r="I34" s="11">
        <v>4.2</v>
      </c>
      <c r="J34" s="29">
        <v>120</v>
      </c>
      <c r="K34" s="12">
        <v>7.28</v>
      </c>
      <c r="L34" s="29">
        <v>19</v>
      </c>
      <c r="M34" s="10"/>
      <c r="N34" s="11">
        <v>8.9</v>
      </c>
      <c r="O34" s="11">
        <v>0.25</v>
      </c>
      <c r="P34" s="11">
        <v>0.08</v>
      </c>
      <c r="Q34" s="10">
        <v>1.5</v>
      </c>
      <c r="R34" s="12">
        <v>7.18</v>
      </c>
      <c r="S34" s="37">
        <f t="shared" si="5"/>
        <v>2.0202</v>
      </c>
      <c r="T34" s="37">
        <f t="shared" si="6"/>
        <v>0.295815</v>
      </c>
      <c r="U34" s="38">
        <v>7</v>
      </c>
      <c r="V34" s="39">
        <f t="shared" si="4"/>
        <v>1.4</v>
      </c>
      <c r="W34" s="87"/>
      <c r="X34" s="86"/>
    </row>
    <row r="35" spans="1:25" ht="12.75" customHeight="1">
      <c r="A35" s="6" t="str">
        <f t="shared" si="0"/>
        <v>5月28日</v>
      </c>
      <c r="B35" s="7">
        <v>1.1609</v>
      </c>
      <c r="C35" s="7">
        <v>1.0075</v>
      </c>
      <c r="D35" s="8">
        <v>8670</v>
      </c>
      <c r="E35" s="9">
        <v>159</v>
      </c>
      <c r="F35" s="10"/>
      <c r="G35" s="11">
        <v>35.5</v>
      </c>
      <c r="H35" s="11">
        <v>25.7</v>
      </c>
      <c r="I35" s="11">
        <v>4.44</v>
      </c>
      <c r="J35" s="28">
        <v>124</v>
      </c>
      <c r="K35" s="12">
        <v>7.33</v>
      </c>
      <c r="L35" s="29">
        <v>12</v>
      </c>
      <c r="M35" s="10"/>
      <c r="N35" s="11">
        <v>8.8</v>
      </c>
      <c r="O35" s="11">
        <v>0.23</v>
      </c>
      <c r="P35" s="11">
        <v>0.06</v>
      </c>
      <c r="Q35" s="10">
        <v>2</v>
      </c>
      <c r="R35" s="12">
        <v>7.35</v>
      </c>
      <c r="S35" s="37">
        <f t="shared" si="5"/>
        <v>1.706523</v>
      </c>
      <c r="T35" s="37">
        <f t="shared" si="6"/>
        <v>0.29568123</v>
      </c>
      <c r="U35" s="40">
        <v>14</v>
      </c>
      <c r="V35" s="39">
        <f t="shared" si="4"/>
        <v>2.8</v>
      </c>
      <c r="W35" s="87"/>
      <c r="X35" s="86"/>
      <c r="Y35">
        <v>7</v>
      </c>
    </row>
    <row r="36" spans="1:24" ht="12.75" customHeight="1">
      <c r="A36" s="6" t="str">
        <f t="shared" si="0"/>
        <v>5月29日</v>
      </c>
      <c r="B36" s="7">
        <v>1.1628</v>
      </c>
      <c r="C36" s="7">
        <v>1.0111</v>
      </c>
      <c r="D36" s="8">
        <v>8820</v>
      </c>
      <c r="E36" s="9">
        <v>146</v>
      </c>
      <c r="F36" s="10"/>
      <c r="G36" s="11">
        <v>24.5</v>
      </c>
      <c r="H36" s="11">
        <v>18.7</v>
      </c>
      <c r="I36" s="11">
        <v>1.48</v>
      </c>
      <c r="J36" s="28">
        <v>92</v>
      </c>
      <c r="K36" s="12">
        <v>7.21</v>
      </c>
      <c r="L36" s="29">
        <v>21</v>
      </c>
      <c r="M36" s="10"/>
      <c r="N36" s="11">
        <v>8.4</v>
      </c>
      <c r="O36" s="11">
        <v>0.26</v>
      </c>
      <c r="P36" s="11">
        <v>0.06</v>
      </c>
      <c r="Q36" s="10">
        <v>3.5</v>
      </c>
      <c r="R36" s="12">
        <v>7.23</v>
      </c>
      <c r="S36" s="37">
        <f t="shared" si="5"/>
        <v>1.4535</v>
      </c>
      <c r="T36" s="37">
        <f t="shared" si="6"/>
        <v>0.21442031999999997</v>
      </c>
      <c r="U36" s="38">
        <v>14</v>
      </c>
      <c r="V36" s="39">
        <f t="shared" si="4"/>
        <v>2.8</v>
      </c>
      <c r="W36" s="87"/>
      <c r="X36" s="86"/>
    </row>
    <row r="37" spans="1:24" ht="12.75" customHeight="1">
      <c r="A37" s="6" t="str">
        <f t="shared" si="0"/>
        <v>5月30日</v>
      </c>
      <c r="B37" s="7">
        <v>1.1413</v>
      </c>
      <c r="C37" s="7">
        <v>0.9982</v>
      </c>
      <c r="D37" s="8">
        <v>8445</v>
      </c>
      <c r="E37" s="9">
        <v>178</v>
      </c>
      <c r="F37" s="10"/>
      <c r="G37" s="11">
        <v>24.8</v>
      </c>
      <c r="H37" s="11">
        <v>21.3</v>
      </c>
      <c r="I37" s="11">
        <v>2.8</v>
      </c>
      <c r="J37" s="28">
        <v>104</v>
      </c>
      <c r="K37" s="12">
        <v>7.25</v>
      </c>
      <c r="L37" s="29">
        <v>17</v>
      </c>
      <c r="M37" s="10"/>
      <c r="N37" s="11">
        <v>10</v>
      </c>
      <c r="O37" s="11">
        <v>0.3</v>
      </c>
      <c r="P37" s="11">
        <v>0.04</v>
      </c>
      <c r="Q37" s="10">
        <v>2.5</v>
      </c>
      <c r="R37" s="12">
        <v>7.26</v>
      </c>
      <c r="S37" s="37">
        <f t="shared" si="5"/>
        <v>1.837493</v>
      </c>
      <c r="T37" s="37">
        <f t="shared" si="6"/>
        <v>0.23967299999999997</v>
      </c>
      <c r="U37" s="40">
        <v>14</v>
      </c>
      <c r="V37" s="39">
        <f t="shared" si="4"/>
        <v>2.8</v>
      </c>
      <c r="W37" s="87"/>
      <c r="X37" s="86"/>
    </row>
    <row r="38" spans="1:26" ht="12.75" customHeight="1">
      <c r="A38" s="6" t="str">
        <f>IF(DATE($T$1,$V$1,ROW()-7)&gt;DATE($T$1,$V$1+1,),"",$V$1)&amp;IF(DATE($T$1,$V$1,ROW()-7)&gt;DATE($T$1,$V$1+1,),"","月")&amp;IF(DATE($T$1,$V$1,ROW()-7)&gt;DATE($T$1,$V$1+1,),"",ROW()-7)&amp;IF(DATE($T$1,$V$1,ROW()-7)&gt;DATE($T$1,$V$1+1,),"","日")</f>
        <v>5月31日</v>
      </c>
      <c r="B38" s="13">
        <v>1.1538</v>
      </c>
      <c r="C38" s="13">
        <v>1.0094</v>
      </c>
      <c r="D38" s="8">
        <v>8490</v>
      </c>
      <c r="E38" s="9">
        <v>126</v>
      </c>
      <c r="F38" s="10"/>
      <c r="G38" s="11">
        <v>22.4</v>
      </c>
      <c r="H38" s="11">
        <v>18.6</v>
      </c>
      <c r="I38" s="11">
        <v>3.06</v>
      </c>
      <c r="J38" s="28">
        <v>78</v>
      </c>
      <c r="K38" s="12">
        <v>7.19</v>
      </c>
      <c r="L38" s="29">
        <v>20</v>
      </c>
      <c r="M38" s="10"/>
      <c r="N38" s="11">
        <v>5</v>
      </c>
      <c r="O38" s="11">
        <v>0.27</v>
      </c>
      <c r="P38" s="11">
        <v>0.08</v>
      </c>
      <c r="Q38" s="10">
        <v>2</v>
      </c>
      <c r="R38" s="12">
        <v>7.33</v>
      </c>
      <c r="S38" s="37">
        <f t="shared" si="5"/>
        <v>1.223028</v>
      </c>
      <c r="T38" s="37">
        <f t="shared" si="6"/>
        <v>0.21149154</v>
      </c>
      <c r="U38" s="38">
        <v>14</v>
      </c>
      <c r="V38" s="39">
        <f t="shared" si="4"/>
        <v>2.8</v>
      </c>
      <c r="W38" s="87"/>
      <c r="X38" s="86"/>
      <c r="Z38">
        <f>U39/Y35</f>
        <v>53</v>
      </c>
    </row>
    <row r="39" spans="1:24" ht="12.75" customHeight="1">
      <c r="A39" s="14" t="s">
        <v>34</v>
      </c>
      <c r="B39" s="15">
        <f>SUM(B8:B38)</f>
        <v>35.2415</v>
      </c>
      <c r="C39" s="15">
        <f>SUM(C8:C38)</f>
        <v>30.6925</v>
      </c>
      <c r="D39" s="16">
        <f>SUM(D8:D38)</f>
        <v>260400</v>
      </c>
      <c r="E39" s="8" t="s">
        <v>35</v>
      </c>
      <c r="F39" s="8" t="s">
        <v>35</v>
      </c>
      <c r="G39" s="8" t="s">
        <v>35</v>
      </c>
      <c r="H39" s="8" t="s">
        <v>35</v>
      </c>
      <c r="I39" s="8" t="s">
        <v>35</v>
      </c>
      <c r="J39" s="8" t="s">
        <v>35</v>
      </c>
      <c r="K39" s="8" t="s">
        <v>35</v>
      </c>
      <c r="L39" s="8" t="s">
        <v>35</v>
      </c>
      <c r="M39" s="8" t="s">
        <v>35</v>
      </c>
      <c r="N39" s="8" t="s">
        <v>35</v>
      </c>
      <c r="O39" s="8" t="s">
        <v>35</v>
      </c>
      <c r="P39" s="8" t="s">
        <v>35</v>
      </c>
      <c r="Q39" s="8" t="s">
        <v>35</v>
      </c>
      <c r="R39" s="8" t="s">
        <v>35</v>
      </c>
      <c r="S39" s="31">
        <f>SUM(S8:S38)</f>
        <v>48.158616</v>
      </c>
      <c r="T39" s="31">
        <f>SUM(T8:T38)</f>
        <v>8.73236239</v>
      </c>
      <c r="U39" s="42">
        <f>SUM(U8:U38)</f>
        <v>371</v>
      </c>
      <c r="V39" s="18">
        <f>SUM(V8:V38)</f>
        <v>74.19999999999996</v>
      </c>
      <c r="W39" s="87"/>
      <c r="X39" s="86"/>
    </row>
    <row r="40" spans="1:24" ht="12.75" customHeight="1">
      <c r="A40" s="17" t="s">
        <v>36</v>
      </c>
      <c r="B40" s="18">
        <f>IF(ISERROR(AVERAGE(B8:B38)),"",AVERAGE(B8:B38))</f>
        <v>1.1368225806451613</v>
      </c>
      <c r="C40" s="18">
        <f>IF(ISERROR(AVERAGE(C8:C38)),"",AVERAGE(C8:C38))</f>
        <v>0.9900806451612902</v>
      </c>
      <c r="D40" s="16">
        <f>IF(ISERROR(AVERAGE(D8:D38)),"",AVERAGE(D8:D38))</f>
        <v>8400</v>
      </c>
      <c r="E40" s="16">
        <f aca="true" t="shared" si="7" ref="E40:R40">IF(ISERROR(_xlfn.AVERAGEIF(E8:E38,"&gt;0",E8:E38)),"",_xlfn.AVERAGEIF(E8:E38,"&gt;0",E8:E38))</f>
        <v>151.93548387096774</v>
      </c>
      <c r="F40" s="10">
        <f t="shared" si="7"/>
        <v>95.36</v>
      </c>
      <c r="G40" s="10">
        <f t="shared" si="7"/>
        <v>31.177419354838705</v>
      </c>
      <c r="H40" s="18">
        <f t="shared" si="7"/>
        <v>25.003225806451614</v>
      </c>
      <c r="I40" s="18">
        <f t="shared" si="7"/>
        <v>3.20258064516129</v>
      </c>
      <c r="J40" s="16">
        <f t="shared" si="7"/>
        <v>99.93548387096774</v>
      </c>
      <c r="K40" s="31">
        <f t="shared" si="7"/>
        <v>7.234193548387099</v>
      </c>
      <c r="L40" s="16">
        <f t="shared" si="7"/>
        <v>15.451612903225806</v>
      </c>
      <c r="M40" s="10">
        <f t="shared" si="7"/>
        <v>2.9466666666666668</v>
      </c>
      <c r="N40" s="11">
        <f t="shared" si="7"/>
        <v>8.63225806451613</v>
      </c>
      <c r="O40" s="18">
        <f t="shared" si="7"/>
        <v>0.26064516129032256</v>
      </c>
      <c r="P40" s="18">
        <f t="shared" si="7"/>
        <v>0.0709677419354839</v>
      </c>
      <c r="Q40" s="42">
        <f t="shared" si="7"/>
        <v>3.870967741935484</v>
      </c>
      <c r="R40" s="18">
        <f t="shared" si="7"/>
        <v>7.256451612903224</v>
      </c>
      <c r="S40" s="18" t="s">
        <v>35</v>
      </c>
      <c r="T40" s="18" t="s">
        <v>35</v>
      </c>
      <c r="U40" s="16">
        <f>IF(ISERROR(AVERAGE(U8:U38)),"",AVERAGE(U8:U38))</f>
        <v>11.96774193548387</v>
      </c>
      <c r="V40" s="18">
        <f>IF(ISERROR(_xlfn.AVERAGEIF(V8:V38,"&gt;0",V8:V38)),"",_xlfn.AVERAGEIF(V8:V38,"&gt;0",V8:V38))</f>
        <v>2.393548387096773</v>
      </c>
      <c r="W40" s="87"/>
      <c r="X40" s="86"/>
    </row>
    <row r="41" spans="1:24" ht="12.75" customHeight="1">
      <c r="A41" s="19" t="s">
        <v>37</v>
      </c>
      <c r="B41" s="18" t="s">
        <v>35</v>
      </c>
      <c r="C41" s="18" t="s">
        <v>35</v>
      </c>
      <c r="D41" s="16" t="s">
        <v>35</v>
      </c>
      <c r="E41" s="16">
        <f>IF(ISERROR(SUMPRODUCT(B8:B38,E8:E38)/SUMIF(E8:E38,"&gt;0",B8:B38)),"",SUMPRODUCT(B8:B38,E8:E38)/SUMIF(E8:E38,"&gt;0",B8:B38))</f>
        <v>152.04302314033168</v>
      </c>
      <c r="F41" s="10">
        <f>IF(ISERROR(SUMPRODUCT(B8:B38,F8:F38)/SUMIF(F8:F38,"&gt;0",B8:B38)),"",SUMPRODUCT(B8:B38,F8:F38)/SUMIF(F8:F38,"&gt;0",B8:B38))</f>
        <v>95.41539435505143</v>
      </c>
      <c r="G41" s="11">
        <f>IF(ISERROR(SUMPRODUCT(B8:B38,G8:G38)/SUMIF(G8:G38,"&gt;0",B8:B38)),"",SUMPRODUCT(B8:B38,G8:G38)/SUMIF(G8:G38,"&gt;0",B8:B38))</f>
        <v>31.199710284749507</v>
      </c>
      <c r="H41" s="18">
        <f>IF(ISERROR(SUMPRODUCT(B8:B38,H8:H38)/SUMIF(H8:H38,"&gt;0",B8:B38)),"",SUMPRODUCT(B8:B38,H8:H38)/SUMIF(H8:H38,"&gt;0",B8:B38))</f>
        <v>25.03973298525886</v>
      </c>
      <c r="I41" s="18">
        <f>IF(ISERROR(SUMPRODUCT(B8:B38,I8:I38)/SUMIF(I8:I38,"&gt;0",B8:B38)),"",SUMPRODUCT(B8:B38,I8:I38)/SUMIF(I8:I38,"&gt;0",B8:B38))</f>
        <v>3.2048540499127447</v>
      </c>
      <c r="J41" s="16">
        <f>IF(ISERROR(SUMPRODUCT(B8:B38,J8:J38)/SUMIF(J8:J38,"&gt;0",B8:B38)),"",SUMPRODUCT(B8:B38,J8:J38)/SUMIF(J8:J38,"&gt;0",B8:B38))</f>
        <v>100.19677369010967</v>
      </c>
      <c r="K41" s="18" t="s">
        <v>35</v>
      </c>
      <c r="L41" s="16">
        <f>IF(ISERROR(SUMPRODUCT(B8:B38,L8:L38)/SUMIF(L8:L38,"&gt;0",B8:B38)),"",SUMPRODUCT(B8:B38,L8:L38)/SUMIF(L8:L38,"&gt;0",B8:B38))</f>
        <v>15.38988408552417</v>
      </c>
      <c r="M41" s="10">
        <f>IF(ISERROR(SUMPRODUCT(B8:B38,M8:M38)/SUMIF(M8:M38,"&gt;0",B8:B38)),"",SUMPRODUCT(B8:B38,M8:M38)/SUMIF(M8:M38,"&gt;0",B8:B38))</f>
        <v>2.947276649374249</v>
      </c>
      <c r="N41" s="11">
        <f>IF(ISERROR(SUMPRODUCT(B8:B38,N8:N38)/SUMIF(N8:N38,"&gt;0",B8:B38)),"",SUMPRODUCT(B8:B38,N8:N38)/SUMIF(N8:N38,"&gt;0",B8:B38))</f>
        <v>8.648453385922846</v>
      </c>
      <c r="O41" s="18">
        <f>IF(ISERROR(SUMPRODUCT(B8:B38,O8:O38)/SUMIF(O8:O38,"&gt;0",B8:B38)),"",SUMPRODUCT(B8:B38,O8:O38)/SUMIF(O8:O38,"&gt;0",B8:B38))</f>
        <v>0.26109873302782227</v>
      </c>
      <c r="P41" s="18">
        <f>IF(ISERROR(SUMPRODUCT(B8:B38,P8:P38)/SUMIF(P8:P38,"&gt;0",B8:B38)),"",SUMPRODUCT(B8:B38,P8:P38)/SUMIF(P8:P38,"&gt;0",B8:B38))</f>
        <v>0.07084692762793865</v>
      </c>
      <c r="Q41" s="42">
        <f>IF(ISERROR(SUMPRODUCT(B8:B38,Q8:Q38)/SUMIF(Q8:Q38,"&gt;0",B8:B38)),"",SUMPRODUCT(B8:B38,Q8:Q38)/SUMIF(Q8:Q38,"&gt;0",B8:B38))</f>
        <v>3.8608444589475472</v>
      </c>
      <c r="R41" s="18" t="s">
        <v>35</v>
      </c>
      <c r="S41" s="18" t="s">
        <v>35</v>
      </c>
      <c r="T41" s="18" t="s">
        <v>35</v>
      </c>
      <c r="U41" s="16" t="s">
        <v>35</v>
      </c>
      <c r="V41" s="16" t="s">
        <v>35</v>
      </c>
      <c r="W41" s="88"/>
      <c r="X41" s="89"/>
    </row>
    <row r="42" spans="1:24" ht="12.75" customHeight="1">
      <c r="A42" s="20"/>
      <c r="B42" s="21"/>
      <c r="C42" s="21"/>
      <c r="D42" s="2" t="s">
        <v>38</v>
      </c>
      <c r="E42" s="52"/>
      <c r="F42" s="52"/>
      <c r="G42" s="52"/>
      <c r="H42" s="23" t="s">
        <v>39</v>
      </c>
      <c r="I42" s="52"/>
      <c r="J42" s="52"/>
      <c r="K42" s="22"/>
      <c r="L42" s="2" t="s">
        <v>40</v>
      </c>
      <c r="M42" s="54"/>
      <c r="N42" s="54"/>
      <c r="O42" s="21"/>
      <c r="P42" s="50" t="s">
        <v>41</v>
      </c>
      <c r="Q42" s="56"/>
      <c r="R42" s="24"/>
      <c r="S42" s="2" t="s">
        <v>42</v>
      </c>
      <c r="T42" s="71">
        <v>43983</v>
      </c>
      <c r="U42" s="54"/>
      <c r="V42" s="54"/>
      <c r="W42" s="3"/>
      <c r="X42" s="33"/>
    </row>
  </sheetData>
  <sheetProtection/>
  <protectedRanges>
    <protectedRange sqref="V1:W1" name="区域12"/>
    <protectedRange sqref="K3:M3" name="区域9"/>
    <protectedRange sqref="L2:N2" name="区域7"/>
    <protectedRange sqref="U6:V7 W7" name="区域10"/>
    <protectedRange sqref="V20:V37 V38" name="区域2_1"/>
    <protectedRange sqref="A42:X42" name="区域3_1"/>
    <protectedRange sqref="V1:X1" name="区域5"/>
    <protectedRange sqref="D3 F3" name="区域8"/>
    <protectedRange sqref="T1" name="区域11"/>
    <protectedRange sqref="V10:V19 V8:V9" name="区域2_1_2"/>
    <protectedRange sqref="W8:X41" name="区域3_2"/>
    <protectedRange sqref="B38:R38" name="区域1"/>
    <protectedRange sqref="B37:R38" name="区域1_1_1"/>
    <protectedRange sqref="U38" name="区域2_1_1"/>
    <protectedRange sqref="B37:R37" name="区域1_1_1_1"/>
    <protectedRange sqref="U8:U37" name="区域2_1_1_1_1"/>
    <protectedRange sqref="B8:R36" name="区域1_1_1_1_1"/>
  </protectedRanges>
  <mergeCells count="38">
    <mergeCell ref="W6:X7"/>
    <mergeCell ref="W8:X41"/>
    <mergeCell ref="C6:C7"/>
    <mergeCell ref="D6:D7"/>
    <mergeCell ref="S6:S7"/>
    <mergeCell ref="T6:T7"/>
    <mergeCell ref="U6:U7"/>
    <mergeCell ref="V6:V7"/>
    <mergeCell ref="A5:X5"/>
    <mergeCell ref="E6:K6"/>
    <mergeCell ref="L6:R6"/>
    <mergeCell ref="E42:G42"/>
    <mergeCell ref="I42:J42"/>
    <mergeCell ref="M42:N42"/>
    <mergeCell ref="P42:Q42"/>
    <mergeCell ref="T42:V42"/>
    <mergeCell ref="A6:A7"/>
    <mergeCell ref="B6:B7"/>
    <mergeCell ref="A4:C4"/>
    <mergeCell ref="D4:E4"/>
    <mergeCell ref="F4:J4"/>
    <mergeCell ref="K4:L4"/>
    <mergeCell ref="N4:P4"/>
    <mergeCell ref="S4:U4"/>
    <mergeCell ref="AD2:AF2"/>
    <mergeCell ref="A3:C3"/>
    <mergeCell ref="D3:F3"/>
    <mergeCell ref="I3:J3"/>
    <mergeCell ref="K3:N3"/>
    <mergeCell ref="O3:Q3"/>
    <mergeCell ref="A1:I1"/>
    <mergeCell ref="J1:O1"/>
    <mergeCell ref="P1:S1"/>
    <mergeCell ref="T1:U1"/>
    <mergeCell ref="V1:W1"/>
    <mergeCell ref="A2:C2"/>
    <mergeCell ref="E2:K2"/>
    <mergeCell ref="L2:N2"/>
  </mergeCells>
  <conditionalFormatting sqref="F37">
    <cfRule type="cellIs" priority="22" dxfId="35" operator="between">
      <formula>100</formula>
      <formula>1000</formula>
    </cfRule>
  </conditionalFormatting>
  <conditionalFormatting sqref="G37">
    <cfRule type="cellIs" priority="20" dxfId="36" operator="greaterThanOrEqual">
      <formula>10</formula>
    </cfRule>
  </conditionalFormatting>
  <conditionalFormatting sqref="L37">
    <cfRule type="cellIs" priority="18" dxfId="37" operator="greaterThan">
      <formula>50</formula>
    </cfRule>
  </conditionalFormatting>
  <conditionalFormatting sqref="M37">
    <cfRule type="cellIs" priority="17" dxfId="38" operator="greaterThan">
      <formula>10</formula>
    </cfRule>
    <cfRule type="cellIs" priority="21" dxfId="35" operator="between">
      <formula>100</formula>
      <formula>1000</formula>
    </cfRule>
  </conditionalFormatting>
  <conditionalFormatting sqref="N37">
    <cfRule type="cellIs" priority="16" dxfId="38" operator="greaterThan">
      <formula>15</formula>
    </cfRule>
    <cfRule type="cellIs" priority="19" dxfId="36" operator="greaterThanOrEqual">
      <formula>10</formula>
    </cfRule>
  </conditionalFormatting>
  <conditionalFormatting sqref="O37">
    <cfRule type="cellIs" priority="12" dxfId="38" operator="greaterThan" stopIfTrue="1">
      <formula>8</formula>
    </cfRule>
  </conditionalFormatting>
  <conditionalFormatting sqref="P37">
    <cfRule type="cellIs" priority="15" dxfId="38" operator="greaterThan">
      <formula>0.5</formula>
    </cfRule>
  </conditionalFormatting>
  <conditionalFormatting sqref="Q37">
    <cfRule type="cellIs" priority="14" dxfId="38" operator="greaterThan">
      <formula>10</formula>
    </cfRule>
  </conditionalFormatting>
  <conditionalFormatting sqref="R37">
    <cfRule type="cellIs" priority="13" dxfId="38" operator="notBetween" stopIfTrue="1">
      <formula>9</formula>
      <formula>6</formula>
    </cfRule>
  </conditionalFormatting>
  <conditionalFormatting sqref="F38">
    <cfRule type="cellIs" priority="34" dxfId="35" operator="between">
      <formula>100</formula>
      <formula>1000</formula>
    </cfRule>
  </conditionalFormatting>
  <conditionalFormatting sqref="G38">
    <cfRule type="cellIs" priority="31" dxfId="36" operator="greaterThanOrEqual" stopIfTrue="1">
      <formula>10</formula>
    </cfRule>
    <cfRule type="cellIs" priority="32" dxfId="36" operator="greaterThanOrEqual">
      <formula>10</formula>
    </cfRule>
  </conditionalFormatting>
  <conditionalFormatting sqref="L38">
    <cfRule type="cellIs" priority="29" dxfId="37" operator="greaterThan">
      <formula>50</formula>
    </cfRule>
  </conditionalFormatting>
  <conditionalFormatting sqref="M38">
    <cfRule type="cellIs" priority="28" dxfId="38" operator="greaterThan">
      <formula>10</formula>
    </cfRule>
    <cfRule type="cellIs" priority="33" dxfId="35" operator="between">
      <formula>100</formula>
      <formula>1000</formula>
    </cfRule>
  </conditionalFormatting>
  <conditionalFormatting sqref="N38">
    <cfRule type="cellIs" priority="27" dxfId="38" operator="greaterThan">
      <formula>15</formula>
    </cfRule>
    <cfRule type="cellIs" priority="30" dxfId="36" operator="greaterThanOrEqual">
      <formula>10</formula>
    </cfRule>
  </conditionalFormatting>
  <conditionalFormatting sqref="O38">
    <cfRule type="cellIs" priority="23" dxfId="38" operator="greaterThan" stopIfTrue="1">
      <formula>8</formula>
    </cfRule>
  </conditionalFormatting>
  <conditionalFormatting sqref="P38">
    <cfRule type="cellIs" priority="26" dxfId="38" operator="greaterThan">
      <formula>0.5</formula>
    </cfRule>
  </conditionalFormatting>
  <conditionalFormatting sqref="Q38">
    <cfRule type="cellIs" priority="25" dxfId="38" operator="greaterThan">
      <formula>10</formula>
    </cfRule>
  </conditionalFormatting>
  <conditionalFormatting sqref="R38">
    <cfRule type="cellIs" priority="24" dxfId="38" operator="notBetween" stopIfTrue="1">
      <formula>9</formula>
      <formula>6</formula>
    </cfRule>
  </conditionalFormatting>
  <conditionalFormatting sqref="F40:G40">
    <cfRule type="cellIs" priority="375" dxfId="35" operator="between" stopIfTrue="1">
      <formula>100</formula>
      <formula>1000</formula>
    </cfRule>
  </conditionalFormatting>
  <conditionalFormatting sqref="M40">
    <cfRule type="cellIs" priority="373" dxfId="35" operator="between" stopIfTrue="1">
      <formula>100</formula>
      <formula>1000</formula>
    </cfRule>
  </conditionalFormatting>
  <conditionalFormatting sqref="N40">
    <cfRule type="cellIs" priority="364" dxfId="36" operator="greaterThanOrEqual" stopIfTrue="1">
      <formula>10</formula>
    </cfRule>
  </conditionalFormatting>
  <conditionalFormatting sqref="F41">
    <cfRule type="cellIs" priority="362" dxfId="35" operator="between" stopIfTrue="1">
      <formula>100</formula>
      <formula>1000</formula>
    </cfRule>
  </conditionalFormatting>
  <conditionalFormatting sqref="G41">
    <cfRule type="cellIs" priority="363" dxfId="36" operator="greaterThanOrEqual" stopIfTrue="1">
      <formula>10</formula>
    </cfRule>
  </conditionalFormatting>
  <conditionalFormatting sqref="M41">
    <cfRule type="cellIs" priority="361" dxfId="35" operator="between" stopIfTrue="1">
      <formula>100</formula>
      <formula>1000</formula>
    </cfRule>
  </conditionalFormatting>
  <conditionalFormatting sqref="N41">
    <cfRule type="cellIs" priority="360" dxfId="36" operator="greaterThanOrEqual" stopIfTrue="1">
      <formula>10</formula>
    </cfRule>
  </conditionalFormatting>
  <conditionalFormatting sqref="F8:F36">
    <cfRule type="cellIs" priority="11" dxfId="35" operator="between">
      <formula>100</formula>
      <formula>1000</formula>
    </cfRule>
  </conditionalFormatting>
  <conditionalFormatting sqref="G8:G36">
    <cfRule type="cellIs" priority="9" dxfId="36" operator="greaterThanOrEqual">
      <formula>10</formula>
    </cfRule>
  </conditionalFormatting>
  <conditionalFormatting sqref="L8:L36">
    <cfRule type="cellIs" priority="7" dxfId="37" operator="greaterThan">
      <formula>50</formula>
    </cfRule>
  </conditionalFormatting>
  <conditionalFormatting sqref="M8:M36">
    <cfRule type="cellIs" priority="6" dxfId="38" operator="greaterThan">
      <formula>10</formula>
    </cfRule>
    <cfRule type="cellIs" priority="10" dxfId="35" operator="between">
      <formula>100</formula>
      <formula>1000</formula>
    </cfRule>
  </conditionalFormatting>
  <conditionalFormatting sqref="N8:N36">
    <cfRule type="cellIs" priority="5" dxfId="38" operator="greaterThan">
      <formula>15</formula>
    </cfRule>
    <cfRule type="cellIs" priority="8" dxfId="36" operator="greaterThanOrEqual">
      <formula>10</formula>
    </cfRule>
  </conditionalFormatting>
  <conditionalFormatting sqref="O8:O36">
    <cfRule type="cellIs" priority="1" dxfId="38" operator="greaterThan" stopIfTrue="1">
      <formula>8</formula>
    </cfRule>
  </conditionalFormatting>
  <conditionalFormatting sqref="P8:P36">
    <cfRule type="cellIs" priority="4" dxfId="38" operator="greaterThan">
      <formula>0.5</formula>
    </cfRule>
  </conditionalFormatting>
  <conditionalFormatting sqref="Q8:Q36">
    <cfRule type="cellIs" priority="3" dxfId="38" operator="greaterThan">
      <formula>10</formula>
    </cfRule>
  </conditionalFormatting>
  <conditionalFormatting sqref="R8:R36">
    <cfRule type="cellIs" priority="2" dxfId="38" operator="notBetween" stopIfTrue="1">
      <formula>9</formula>
      <formula>6</formula>
    </cfRule>
  </conditionalFormatting>
  <dataValidations count="5">
    <dataValidation type="list" allowBlank="1" showInputMessage="1" showErrorMessage="1" sqref="T1:U1">
      <formula1>"2017,2018,2019,2020,2021,2022"</formula1>
    </dataValidation>
    <dataValidation type="list" allowBlank="1" showInputMessage="1" showErrorMessage="1" sqref="J1:O1">
      <formula1>"上塘污水净化站,桥头镇污水处理厂,桥下镇污水处理厂"</formula1>
    </dataValidation>
    <dataValidation type="list" allowBlank="1" showInputMessage="1" showErrorMessage="1" sqref="K3:N3">
      <formula1>"A2O+MBR工艺,A2O+SBR工艺,生物流化床+MBR"</formula1>
    </dataValidation>
    <dataValidation type="list" allowBlank="1" showInputMessage="1" showErrorMessage="1" sqref="V1">
      <formula1>"01,02,03,04,05,06,07,08,09,10,11,12"</formula1>
    </dataValidation>
    <dataValidation type="list" allowBlank="1" showInputMessage="1" showErrorMessage="1" sqref="U6:V7">
      <formula1>"干污泥产生量(吨),湿污泥产生量(吨)"</formula1>
    </dataValidation>
  </dataValidations>
  <printOptions horizontalCentered="1" verticalCentered="1"/>
  <pageMargins left="0.04" right="0.04" top="0.16" bottom="0.16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2018-07-05T01:10:20Z</cp:lastPrinted>
  <dcterms:created xsi:type="dcterms:W3CDTF">2006-09-16T00:00:00Z</dcterms:created>
  <dcterms:modified xsi:type="dcterms:W3CDTF">2020-06-02T03:17:54Z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  <property fmtid="{D5CDD505-2E9C-101B-9397-08002B2CF9AE}" pid="4" name="KSORubyTemplateID">
    <vt:lpwstr>14</vt:lpwstr>
  </property>
</Properties>
</file>